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28140" windowHeight="14310" activeTab="1"/>
  </bookViews>
  <sheets>
    <sheet name="QuickBooks Export Tips" sheetId="2" r:id="rId1"/>
    <sheet name="Charts" sheetId="4" r:id="rId2"/>
    <sheet name="Data" sheetId="1" r:id="rId3"/>
  </sheets>
  <definedNames>
    <definedName name="_xlnm.Print_Area" localSheetId="1">Charts!$A$1:$Z$85</definedName>
    <definedName name="_xlnm.Print_Titles" localSheetId="2">Data!$A:$H,Data!$1:$2</definedName>
    <definedName name="QB_COLUMN_59200" localSheetId="2" hidden="1">Data!$I$2</definedName>
    <definedName name="QB_COLUMN_61210" localSheetId="2" hidden="1">Data!$K$2</definedName>
    <definedName name="QB_COLUMN_63620" localSheetId="2" hidden="1">Data!$M$2</definedName>
    <definedName name="QB_COLUMN_64830" localSheetId="2" hidden="1">Data!$O$2</definedName>
    <definedName name="QB_DATA_0" localSheetId="2" hidden="1">Data!$7:$7,Data!$9:$9,Data!$10:$10,Data!$13:$13,Data!$14:$14,Data!$17:$17,Data!$18:$18,Data!$23:$23,Data!$26:$26,Data!$29:$29,Data!$35:$35,Data!$36:$36,Data!$37:$37,Data!$38:$38,Data!$41:$41,Data!$42:$42</definedName>
    <definedName name="QB_DATA_1" localSheetId="2" hidden="1">Data!$43:$43,Data!$44:$44,Data!$48:$48,Data!$49:$49,Data!$50:$50,Data!$51:$51,Data!$54:$54,Data!$55:$55,Data!$56:$56,Data!$57:$57,Data!$60:$60,Data!$61:$61,Data!$62:$62,Data!$63:$63,Data!$66:$66,Data!$67:$67</definedName>
    <definedName name="QB_DATA_10" localSheetId="2" hidden="1">Data!$309:$309,Data!$310:$310,Data!$311:$311,Data!$314:$314,Data!$315:$315,Data!$316:$316,Data!$317:$317,Data!$318:$318,Data!$320:$320,Data!$325:$325,Data!$327:$327,Data!$328:$328,Data!$329:$329,Data!$332:$332,Data!$333:$333,Data!$334:$334</definedName>
    <definedName name="QB_DATA_11" localSheetId="2" hidden="1">Data!$335:$335,Data!$338:$338,Data!$339:$339,Data!$340:$340,Data!$341:$341,Data!$344:$344,Data!$345:$345,Data!$346:$346,Data!$347:$347,Data!$348:$348,Data!$350:$350,Data!$353:$353,Data!$355:$355,Data!$356:$356,Data!$357:$357,Data!$360:$360</definedName>
    <definedName name="QB_DATA_12" localSheetId="2" hidden="1">Data!$361:$361,Data!$362:$362,Data!$365:$365,Data!$366:$366,Data!$367:$367,Data!$370:$370,Data!$371:$371,Data!$373:$373,Data!$376:$376,Data!$378:$378,Data!$379:$379,Data!$382:$382,Data!$383:$383,Data!$384:$384,Data!$387:$387,Data!$388:$388</definedName>
    <definedName name="QB_DATA_13" localSheetId="2" hidden="1">Data!$389:$389,Data!$392:$392,Data!$393:$393,Data!$394:$394,Data!$396:$396,Data!$399:$399,Data!$401:$401,Data!$402:$402,Data!$405:$405,Data!$406:$406,Data!$407:$407,Data!$410:$410,Data!$411:$411,Data!$412:$412,Data!$413:$413,Data!$416:$416</definedName>
    <definedName name="QB_DATA_14" localSheetId="2" hidden="1">Data!$417:$417,Data!$418:$418,Data!$419:$419,Data!$421:$421,Data!$424:$424,Data!$426:$426,Data!$427:$427,Data!$430:$430,Data!$431:$431,Data!$432:$432,Data!$435:$435,Data!$436:$436,Data!$437:$437,Data!$438:$438,Data!$441:$441,Data!$442:$442</definedName>
    <definedName name="QB_DATA_15" localSheetId="2" hidden="1">Data!$443:$443,Data!$444:$444,Data!$446:$446,Data!$449:$449,Data!$450:$450,Data!$455:$455,Data!$458:$458,Data!$459:$459,Data!$460:$460,Data!$461:$461,Data!$462:$462,Data!$466:$466,Data!$467:$467,Data!$468:$468,Data!$469:$469,Data!$470:$470</definedName>
    <definedName name="QB_DATA_16" localSheetId="2" hidden="1">Data!$473:$473,Data!$474:$474,Data!$475:$475,Data!$476:$476,Data!$477:$477,Data!$480:$480,Data!$481:$481,Data!$482:$482,Data!$483:$483,Data!$484:$484,Data!$487:$487,Data!$488:$488,Data!$489:$489,Data!$490:$490,Data!$491:$491,Data!$495:$495</definedName>
    <definedName name="QB_DATA_17" localSheetId="2" hidden="1">Data!$498:$498,Data!$500:$500,Data!$503:$503,Data!$504:$504,Data!$505:$505,Data!$506:$506,Data!$507:$507,Data!$508:$508,Data!$512:$512,Data!$513:$513,Data!$516:$516,Data!$517:$517,Data!$520:$520,Data!$521:$521,Data!$524:$524,Data!$525:$525</definedName>
    <definedName name="QB_DATA_18" localSheetId="2" hidden="1">Data!$527:$527,Data!$529:$529,Data!$530:$530,Data!$534:$534,Data!$535:$535,Data!$536:$536,Data!$537:$537,Data!$538:$538,Data!$541:$541,Data!$542:$542,Data!$543:$543,Data!$544:$544,Data!$545:$545,Data!$548:$548,Data!$549:$549,Data!$550:$550</definedName>
    <definedName name="QB_DATA_19" localSheetId="2" hidden="1">Data!$551:$551,Data!$554:$554,Data!$555:$555,Data!$556:$556,Data!$560:$560,Data!$561:$561,Data!$562:$562,Data!$563:$563,Data!$564:$564,Data!$565:$565,Data!$566:$566,Data!$567:$567,Data!$570:$570,Data!$571:$571,Data!$572:$572,Data!$573:$573</definedName>
    <definedName name="QB_DATA_2" localSheetId="2" hidden="1">Data!$68:$68,Data!$69:$69,Data!$74:$74,Data!$75:$75,Data!$78:$78,Data!$79:$79,Data!$82:$82,Data!$83:$83,Data!$86:$86,Data!$87:$87,Data!$91:$91,Data!$92:$92,Data!$93:$93,Data!$95:$95,Data!$101:$101,Data!$105:$105</definedName>
    <definedName name="QB_DATA_20" localSheetId="2" hidden="1">Data!$574:$574,Data!$575:$575,Data!$576:$576,Data!$579:$579,Data!$580:$580,Data!$581:$581,Data!$582:$582,Data!$583:$583,Data!$584:$584,Data!$585:$585,Data!$586:$586,Data!$589:$589,Data!$590:$590,Data!$591:$591,Data!$592:$592,Data!$593:$593</definedName>
    <definedName name="QB_DATA_21" localSheetId="2" hidden="1">Data!$594:$594,Data!$595:$595,Data!$596:$596,Data!$600:$600,Data!$603:$603,Data!$604:$604,Data!$605:$605,Data!$606:$606,Data!$607:$607,Data!$609:$609,Data!$613:$613,Data!$614:$614,Data!$615:$615,Data!$616:$616,Data!$617:$617,Data!$621:$621</definedName>
    <definedName name="QB_DATA_22" localSheetId="2" hidden="1">Data!$622:$622,Data!$624:$624,Data!$625:$625,Data!$626:$626,Data!$627:$627,Data!$628:$628,Data!$632:$632,Data!$634:$634,Data!$635:$635,Data!$636:$636,Data!$637:$637,Data!$641:$641,Data!$642:$642,Data!$643:$643,Data!$644:$644,Data!$647:$647</definedName>
    <definedName name="QB_DATA_23" localSheetId="2" hidden="1">Data!$650:$650,Data!$651:$651,Data!$654:$654,Data!$655:$655,Data!$657:$657,Data!$661:$661,Data!$662:$662,Data!$663:$663,Data!$664:$664,Data!$665:$665,Data!$668:$668,Data!$671:$671,Data!$672:$672,Data!$674:$674,Data!$677:$677,Data!$679:$679</definedName>
    <definedName name="QB_DATA_24" localSheetId="2" hidden="1">Data!$680:$680,Data!$683:$683,Data!$684:$684,Data!$685:$685,Data!$686:$686,Data!$687:$687,Data!$688:$688,Data!$690:$690,Data!$694:$694,Data!$695:$695,Data!$698:$698,Data!$699:$699,Data!$701:$701,Data!$702:$702,Data!$703:$703,Data!$707:$707</definedName>
    <definedName name="QB_DATA_25" localSheetId="2" hidden="1">Data!$708:$708,Data!$710:$710,Data!$714:$714,Data!$717:$717,Data!$720:$720,Data!$721:$721,Data!$722:$722,Data!$723:$723,Data!$724:$724,Data!$725:$725,Data!$726:$726,Data!$727:$727,Data!$728:$728,Data!$729:$729,Data!$730:$730,Data!$731:$731</definedName>
    <definedName name="QB_DATA_26" localSheetId="2" hidden="1">Data!$732:$732,Data!$733:$733,Data!$734:$734,Data!$735:$735,Data!$737:$737,Data!$738:$738,Data!$739:$739,Data!$741:$741,Data!$744:$744,Data!$745:$745,Data!$746:$746,Data!$747:$747,Data!$748:$748,Data!$751:$751,Data!$752:$752,Data!$753:$753</definedName>
    <definedName name="QB_DATA_27" localSheetId="2" hidden="1">Data!$754:$754,Data!$755:$755,Data!$759:$759,Data!$760:$760,Data!$761:$761,Data!$762:$762,Data!$763:$763,Data!$766:$766,Data!$767:$767,Data!$768:$768,Data!$772:$772,Data!$773:$773,Data!$774:$774,Data!$777:$777,Data!$778:$778,Data!$781:$781</definedName>
    <definedName name="QB_DATA_28" localSheetId="2" hidden="1">Data!$782:$782,Data!$785:$785,Data!$786:$786,Data!$788:$788,Data!$792:$792,Data!$795:$795,Data!$802:$802,Data!$803:$803,Data!$805:$805,Data!$806:$806,Data!$807:$807,Data!$808:$808,Data!$809:$809,Data!$812:$812,Data!$813:$813,Data!$814:$814</definedName>
    <definedName name="QB_DATA_29" localSheetId="2" hidden="1">Data!$815:$815,Data!$816:$816,Data!$817:$817,Data!$822:$822,Data!$823:$823,Data!$824:$824,Data!$825:$825,Data!$826:$826,Data!$829:$829,Data!$830:$830,Data!$831:$831,Data!$832:$832,Data!$833:$833,Data!$836:$836,Data!$837:$837,Data!$838:$838</definedName>
    <definedName name="QB_DATA_3" localSheetId="2" hidden="1">Data!$106:$106,Data!$107:$107,Data!$110:$110,Data!$111:$111,Data!$112:$112,Data!$115:$115,Data!$116:$116,Data!$117:$117,Data!$120:$120,Data!$121:$121,Data!$122:$122,Data!$127:$127,Data!$128:$128,Data!$131:$131,Data!$132:$132,Data!$135:$135</definedName>
    <definedName name="QB_DATA_30" localSheetId="2" hidden="1">Data!$839:$839,Data!$840:$840,Data!$843:$843,Data!$844:$844,Data!$845:$845,Data!$846:$846,Data!$849:$849,Data!$850:$850,Data!$851:$851,Data!$852:$852,Data!$855:$855</definedName>
    <definedName name="QB_DATA_4" localSheetId="2" hidden="1">Data!$136:$136,Data!$139:$139,Data!$140:$140,Data!$145:$145,Data!$146:$146,Data!$148:$148,Data!$151:$151,Data!$152:$152,Data!$153:$153,Data!$154:$154,Data!$157:$157,Data!$158:$158,Data!$161:$161,Data!$162:$162,Data!$163:$163,Data!$164:$164</definedName>
    <definedName name="QB_DATA_5" localSheetId="2" hidden="1">Data!$166:$166,Data!$169:$169,Data!$172:$172,Data!$173:$173,Data!$174:$174,Data!$175:$175,Data!$176:$176,Data!$180:$180,Data!$181:$181,Data!$182:$182,Data!$183:$183,Data!$184:$184,Data!$186:$186,Data!$189:$189,Data!$191:$191,Data!$193:$193</definedName>
    <definedName name="QB_DATA_6" localSheetId="2" hidden="1">Data!$194:$194,Data!$197:$197,Data!$198:$198,Data!$200:$200,Data!$202:$202,Data!$205:$205,Data!$206:$206,Data!$207:$207,Data!$211:$211,Data!$214:$214,Data!$215:$215,Data!$216:$216,Data!$219:$219,Data!$220:$220,Data!$223:$223,Data!$228:$228</definedName>
    <definedName name="QB_DATA_7" localSheetId="2" hidden="1">Data!$229:$229,Data!$230:$230,Data!$231:$231,Data!$232:$232,Data!$233:$233,Data!$234:$234,Data!$235:$235,Data!$236:$236,Data!$237:$237,Data!$238:$238,Data!$239:$239,Data!$243:$243,Data!$244:$244,Data!$245:$245,Data!$246:$246,Data!$250:$250</definedName>
    <definedName name="QB_DATA_8" localSheetId="2" hidden="1">Data!$251:$251,Data!$252:$252,Data!$253:$253,Data!$256:$256,Data!$257:$257,Data!$258:$258,Data!$259:$259,Data!$260:$260,Data!$264:$264,Data!$265:$265,Data!$266:$266,Data!$267:$267,Data!$270:$270,Data!$271:$271,Data!$275:$275,Data!$277:$277</definedName>
    <definedName name="QB_DATA_9" localSheetId="2" hidden="1">Data!$278:$278,Data!$279:$279,Data!$280:$280,Data!$282:$282,Data!$285:$285,Data!$286:$286,Data!$287:$287,Data!$295:$295,Data!$297:$297,Data!$298:$298,Data!$299:$299,Data!$302:$302,Data!$303:$303,Data!$304:$304,Data!$305:$305,Data!$308:$308</definedName>
    <definedName name="QB_FORMULA_0" localSheetId="2" hidden="1">Data!$M$7,Data!$O$7,Data!$M$9,Data!$O$9,Data!$M$10,Data!$O$10,Data!$I$11,Data!$K$11,Data!$M$11,Data!$O$11,Data!$M$13,Data!$O$13,Data!$M$14,Data!$O$14,Data!$I$15,Data!$K$15</definedName>
    <definedName name="QB_FORMULA_1" localSheetId="2" hidden="1">Data!$M$15,Data!$O$15,Data!$M$17,Data!$O$17,Data!$M$18,Data!$O$18,Data!$I$19,Data!$K$19,Data!$M$19,Data!$O$19,Data!$I$20,Data!$K$20,Data!$M$20,Data!$O$20,Data!$M$23,Data!$O$23</definedName>
    <definedName name="QB_FORMULA_10" localSheetId="2" hidden="1">Data!$I$88,Data!$K$88,Data!$M$88,Data!$O$88,Data!$I$89,Data!$K$89,Data!$M$89,Data!$O$89,Data!$M$91,Data!$O$91,Data!$M$92,Data!$O$92,Data!$M$93,Data!$O$93,Data!$M$95,Data!$O$95</definedName>
    <definedName name="QB_FORMULA_100" localSheetId="2" hidden="1">Data!$M$805,Data!$O$805,Data!$M$806,Data!$O$806,Data!$M$807,Data!$O$807,Data!$M$808,Data!$O$808,Data!$M$809,Data!$O$809,Data!$I$810,Data!$K$810,Data!$M$810,Data!$O$810,Data!$M$812,Data!$O$812</definedName>
    <definedName name="QB_FORMULA_101" localSheetId="2" hidden="1">Data!$M$813,Data!$O$813,Data!$M$814,Data!$O$814,Data!$M$815,Data!$O$815,Data!$M$816,Data!$O$816,Data!$M$817,Data!$O$817,Data!$I$818,Data!$K$818,Data!$M$818,Data!$O$818,Data!$I$819,Data!$K$819</definedName>
    <definedName name="QB_FORMULA_102" localSheetId="2" hidden="1">Data!$M$819,Data!$O$819,Data!$M$822,Data!$O$822,Data!$M$823,Data!$O$823,Data!$M$824,Data!$O$824,Data!$M$825,Data!$O$825,Data!$M$826,Data!$O$826,Data!$I$827,Data!$K$827,Data!$M$827,Data!$O$827</definedName>
    <definedName name="QB_FORMULA_103" localSheetId="2" hidden="1">Data!$M$829,Data!$O$829,Data!$M$830,Data!$O$830,Data!$M$831,Data!$O$831,Data!$M$832,Data!$O$832,Data!$M$833,Data!$O$833,Data!$I$834,Data!$K$834,Data!$M$834,Data!$O$834,Data!$M$836,Data!$O$836</definedName>
    <definedName name="QB_FORMULA_104" localSheetId="2" hidden="1">Data!$M$837,Data!$O$837,Data!$M$838,Data!$O$838,Data!$M$839,Data!$O$839,Data!$M$840,Data!$O$840,Data!$I$841,Data!$K$841,Data!$M$841,Data!$O$841,Data!$M$843,Data!$O$843,Data!$M$844,Data!$O$844</definedName>
    <definedName name="QB_FORMULA_105" localSheetId="2" hidden="1">Data!$M$845,Data!$O$845,Data!$M$846,Data!$O$846,Data!$I$847,Data!$K$847,Data!$M$847,Data!$O$847,Data!$M$849,Data!$O$849,Data!$M$850,Data!$O$850,Data!$M$851,Data!$O$851,Data!$M$852,Data!$O$852</definedName>
    <definedName name="QB_FORMULA_106" localSheetId="2" hidden="1">Data!$I$853,Data!$K$853,Data!$M$853,Data!$O$853,Data!$I$854,Data!$K$854,Data!$M$854,Data!$O$854,Data!$M$855,Data!$O$855,Data!$I$856,Data!$K$856,Data!$M$856,Data!$O$856,Data!$I$857,Data!$K$857</definedName>
    <definedName name="QB_FORMULA_107" localSheetId="2" hidden="1">Data!$M$857,Data!$O$857</definedName>
    <definedName name="QB_FORMULA_11" localSheetId="2" hidden="1">Data!$I$96,Data!$K$96,Data!$M$96,Data!$O$96,Data!$I$97,Data!$K$97,Data!$M$97,Data!$O$97,Data!$I$98,Data!$K$98,Data!$M$98,Data!$O$98,Data!$I$99,Data!$K$99,Data!$M$99,Data!$O$99</definedName>
    <definedName name="QB_FORMULA_12" localSheetId="2" hidden="1">Data!$M$101,Data!$O$101,Data!$I$102,Data!$K$102,Data!$M$102,Data!$O$102,Data!$M$105,Data!$O$105,Data!$M$106,Data!$O$106,Data!$M$107,Data!$O$107,Data!$I$108,Data!$K$108,Data!$M$108,Data!$O$108</definedName>
    <definedName name="QB_FORMULA_13" localSheetId="2" hidden="1">Data!$M$110,Data!$O$110,Data!$M$111,Data!$O$111,Data!$M$112,Data!$O$112,Data!$I$113,Data!$K$113,Data!$M$113,Data!$O$113,Data!$M$115,Data!$O$115,Data!$M$116,Data!$O$116,Data!$M$117,Data!$O$117</definedName>
    <definedName name="QB_FORMULA_14" localSheetId="2" hidden="1">Data!$I$118,Data!$K$118,Data!$M$118,Data!$O$118,Data!$M$120,Data!$O$120,Data!$M$121,Data!$O$121,Data!$M$122,Data!$O$122,Data!$I$123,Data!$K$123,Data!$M$123,Data!$O$123,Data!$I$124,Data!$K$124</definedName>
    <definedName name="QB_FORMULA_15" localSheetId="2" hidden="1">Data!$M$124,Data!$O$124,Data!$M$127,Data!$O$127,Data!$M$128,Data!$O$128,Data!$I$129,Data!$K$129,Data!$M$129,Data!$O$129,Data!$M$131,Data!$O$131,Data!$M$132,Data!$O$132,Data!$I$133,Data!$K$133</definedName>
    <definedName name="QB_FORMULA_16" localSheetId="2" hidden="1">Data!$M$133,Data!$O$133,Data!$M$135,Data!$O$135,Data!$M$136,Data!$O$136,Data!$I$137,Data!$K$137,Data!$M$137,Data!$O$137,Data!$M$139,Data!$O$139,Data!$M$140,Data!$O$140,Data!$I$141,Data!$K$141</definedName>
    <definedName name="QB_FORMULA_17" localSheetId="2" hidden="1">Data!$M$141,Data!$O$141,Data!$I$142,Data!$K$142,Data!$M$142,Data!$O$142,Data!$M$145,Data!$O$145,Data!$M$146,Data!$O$146,Data!$M$148,Data!$O$148,Data!$I$149,Data!$K$149,Data!$M$149,Data!$O$149</definedName>
    <definedName name="QB_FORMULA_18" localSheetId="2" hidden="1">Data!$M$151,Data!$O$151,Data!$M$152,Data!$O$152,Data!$M$153,Data!$O$153,Data!$M$154,Data!$O$154,Data!$I$155,Data!$K$155,Data!$M$155,Data!$O$155,Data!$M$157,Data!$O$157,Data!$M$158,Data!$O$158</definedName>
    <definedName name="QB_FORMULA_19" localSheetId="2" hidden="1">Data!$I$159,Data!$K$159,Data!$M$159,Data!$O$159,Data!$M$161,Data!$O$161,Data!$M$162,Data!$O$162,Data!$M$163,Data!$O$163,Data!$M$164,Data!$O$164,Data!$I$165,Data!$K$165,Data!$M$165,Data!$O$165</definedName>
    <definedName name="QB_FORMULA_2" localSheetId="2" hidden="1">Data!$I$24,Data!$K$24,Data!$M$24,Data!$O$24,Data!$M$26,Data!$O$26,Data!$I$27,Data!$K$27,Data!$M$27,Data!$O$27,Data!$M$29,Data!$O$29,Data!$I$30,Data!$K$30,Data!$M$30,Data!$O$30</definedName>
    <definedName name="QB_FORMULA_20" localSheetId="2" hidden="1">Data!$M$166,Data!$O$166,Data!$I$167,Data!$K$167,Data!$M$167,Data!$O$167,Data!$M$169,Data!$O$169,Data!$I$170,Data!$K$170,Data!$M$170,Data!$O$170,Data!$M$172,Data!$O$172,Data!$M$173,Data!$O$173</definedName>
    <definedName name="QB_FORMULA_21" localSheetId="2" hidden="1">Data!$M$174,Data!$O$174,Data!$M$175,Data!$O$175,Data!$M$176,Data!$O$176,Data!$I$177,Data!$K$177,Data!$M$177,Data!$O$177,Data!$M$180,Data!$O$180,Data!$M$181,Data!$O$181,Data!$M$182,Data!$O$182</definedName>
    <definedName name="QB_FORMULA_22" localSheetId="2" hidden="1">Data!$M$183,Data!$O$183,Data!$M$184,Data!$O$184,Data!$I$185,Data!$K$185,Data!$M$185,Data!$O$185,Data!$M$186,Data!$O$186,Data!$I$187,Data!$K$187,Data!$M$187,Data!$O$187,Data!$I$188,Data!$K$188</definedName>
    <definedName name="QB_FORMULA_23" localSheetId="2" hidden="1">Data!$M$188,Data!$O$188,Data!$M$189,Data!$O$189,Data!$M$191,Data!$O$191,Data!$M$193,Data!$O$193,Data!$M$194,Data!$O$194,Data!$I$195,Data!$K$195,Data!$M$195,Data!$O$195,Data!$M$197,Data!$O$197</definedName>
    <definedName name="QB_FORMULA_24" localSheetId="2" hidden="1">Data!$M$198,Data!$O$198,Data!$I$199,Data!$K$199,Data!$M$199,Data!$O$199,Data!$M$200,Data!$O$200,Data!$I$201,Data!$K$201,Data!$M$201,Data!$O$201,Data!$M$202,Data!$O$202,Data!$M$205,Data!$O$205</definedName>
    <definedName name="QB_FORMULA_25" localSheetId="2" hidden="1">Data!$M$206,Data!$O$206,Data!$M$207,Data!$O$207,Data!$I$208,Data!$K$208,Data!$M$208,Data!$O$208,Data!$M$211,Data!$O$211,Data!$I$212,Data!$K$212,Data!$M$212,Data!$O$212,Data!$M$214,Data!$O$214</definedName>
    <definedName name="QB_FORMULA_26" localSheetId="2" hidden="1">Data!$M$215,Data!$O$215,Data!$M$216,Data!$O$216,Data!$I$217,Data!$K$217,Data!$M$217,Data!$O$217,Data!$M$219,Data!$O$219,Data!$M$220,Data!$O$220,Data!$I$221,Data!$K$221,Data!$M$221,Data!$O$221</definedName>
    <definedName name="QB_FORMULA_27" localSheetId="2" hidden="1">Data!$M$223,Data!$O$223,Data!$I$224,Data!$K$224,Data!$M$224,Data!$O$224,Data!$I$225,Data!$K$225,Data!$M$225,Data!$O$225,Data!$I$226,Data!$K$226,Data!$M$226,Data!$O$226,Data!$M$228,Data!$O$228</definedName>
    <definedName name="QB_FORMULA_28" localSheetId="2" hidden="1">Data!$M$229,Data!$O$229,Data!$M$230,Data!$O$230,Data!$M$231,Data!$O$231,Data!$M$232,Data!$O$232,Data!$M$233,Data!$O$233,Data!$M$234,Data!$O$234,Data!$M$235,Data!$O$235,Data!$M$236,Data!$O$236</definedName>
    <definedName name="QB_FORMULA_29" localSheetId="2" hidden="1">Data!$M$237,Data!$O$237,Data!$M$238,Data!$O$238,Data!$M$239,Data!$O$239,Data!$I$240,Data!$K$240,Data!$M$240,Data!$O$240,Data!$M$243,Data!$O$243,Data!$M$244,Data!$O$244,Data!$M$245,Data!$O$245</definedName>
    <definedName name="QB_FORMULA_3" localSheetId="2" hidden="1">Data!$I$31,Data!$K$31,Data!$M$31,Data!$O$31,Data!$I$32,Data!$K$32,Data!$M$32,Data!$O$32,Data!$M$35,Data!$O$35,Data!$M$36,Data!$O$36,Data!$M$37,Data!$O$37,Data!$M$38,Data!$O$38</definedName>
    <definedName name="QB_FORMULA_30" localSheetId="2" hidden="1">Data!$M$246,Data!$O$246,Data!$I$247,Data!$K$247,Data!$M$247,Data!$O$247,Data!$I$248,Data!$K$248,Data!$M$248,Data!$O$248,Data!$M$250,Data!$O$250,Data!$M$251,Data!$O$251,Data!$M$252,Data!$O$252</definedName>
    <definedName name="QB_FORMULA_31" localSheetId="2" hidden="1">Data!$M$253,Data!$O$253,Data!$I$254,Data!$K$254,Data!$M$254,Data!$O$254,Data!$M$256,Data!$O$256,Data!$M$257,Data!$O$257,Data!$M$258,Data!$O$258,Data!$M$259,Data!$O$259,Data!$M$260,Data!$O$260</definedName>
    <definedName name="QB_FORMULA_32" localSheetId="2" hidden="1">Data!$I$261,Data!$K$261,Data!$M$261,Data!$O$261,Data!$M$264,Data!$O$264,Data!$M$265,Data!$O$265,Data!$M$266,Data!$O$266,Data!$M$267,Data!$O$267,Data!$I$268,Data!$K$268,Data!$M$268,Data!$O$268</definedName>
    <definedName name="QB_FORMULA_33" localSheetId="2" hidden="1">Data!$M$270,Data!$O$270,Data!$M$271,Data!$O$271,Data!$I$272,Data!$K$272,Data!$M$272,Data!$O$272,Data!$M$275,Data!$O$275,Data!$I$276,Data!$K$276,Data!$M$276,Data!$O$276,Data!$M$277,Data!$O$277</definedName>
    <definedName name="QB_FORMULA_34" localSheetId="2" hidden="1">Data!$M$278,Data!$O$278,Data!$M$279,Data!$O$279,Data!$M$280,Data!$O$280,Data!$I$281,Data!$K$281,Data!$M$281,Data!$O$281,Data!$M$282,Data!$O$282,Data!$I$283,Data!$K$283,Data!$M$283,Data!$O$283</definedName>
    <definedName name="QB_FORMULA_35" localSheetId="2" hidden="1">Data!$M$285,Data!$O$285,Data!$M$286,Data!$O$286,Data!$M$287,Data!$O$287,Data!$I$288,Data!$K$288,Data!$M$288,Data!$O$288,Data!$I$289,Data!$K$289,Data!$M$289,Data!$O$289,Data!$I$290,Data!$K$290</definedName>
    <definedName name="QB_FORMULA_36" localSheetId="2" hidden="1">Data!$M$290,Data!$O$290,Data!$M$295,Data!$O$295,Data!$M$297,Data!$O$297,Data!$M$298,Data!$O$298,Data!$M$299,Data!$O$299,Data!$I$300,Data!$K$300,Data!$M$300,Data!$O$300,Data!$M$302,Data!$O$302</definedName>
    <definedName name="QB_FORMULA_37" localSheetId="2" hidden="1">Data!$M$303,Data!$O$303,Data!$M$304,Data!$O$304,Data!$M$305,Data!$O$305,Data!$I$306,Data!$K$306,Data!$M$306,Data!$O$306,Data!$M$308,Data!$O$308,Data!$M$309,Data!$O$309,Data!$M$310,Data!$O$310</definedName>
    <definedName name="QB_FORMULA_38" localSheetId="2" hidden="1">Data!$M$311,Data!$O$311,Data!$I$312,Data!$K$312,Data!$M$312,Data!$O$312,Data!$M$314,Data!$O$314,Data!$M$315,Data!$O$315,Data!$M$316,Data!$O$316,Data!$M$317,Data!$O$317,Data!$M$318,Data!$O$318</definedName>
    <definedName name="QB_FORMULA_39" localSheetId="2" hidden="1">Data!$I$319,Data!$K$319,Data!$M$319,Data!$O$319,Data!$M$320,Data!$O$320,Data!$I$321,Data!$K$321,Data!$M$321,Data!$O$321,Data!$I$322,Data!$K$322,Data!$M$322,Data!$O$322,Data!$M$325,Data!$O$325</definedName>
    <definedName name="QB_FORMULA_4" localSheetId="2" hidden="1">Data!$I$39,Data!$K$39,Data!$M$39,Data!$O$39,Data!$M$41,Data!$O$41,Data!$M$42,Data!$O$42,Data!$M$43,Data!$O$43,Data!$M$44,Data!$O$44,Data!$I$45,Data!$K$45,Data!$M$45,Data!$O$45</definedName>
    <definedName name="QB_FORMULA_40" localSheetId="2" hidden="1">Data!$M$327,Data!$O$327,Data!$M$328,Data!$O$328,Data!$M$329,Data!$O$329,Data!$I$330,Data!$K$330,Data!$M$330,Data!$O$330,Data!$M$332,Data!$O$332,Data!$M$333,Data!$O$333,Data!$M$334,Data!$O$334</definedName>
    <definedName name="QB_FORMULA_41" localSheetId="2" hidden="1">Data!$M$335,Data!$O$335,Data!$I$336,Data!$K$336,Data!$M$336,Data!$O$336,Data!$M$338,Data!$O$338,Data!$M$339,Data!$O$339,Data!$M$340,Data!$O$340,Data!$M$341,Data!$O$341,Data!$I$342,Data!$K$342</definedName>
    <definedName name="QB_FORMULA_42" localSheetId="2" hidden="1">Data!$M$342,Data!$O$342,Data!$M$344,Data!$O$344,Data!$M$345,Data!$O$345,Data!$M$346,Data!$O$346,Data!$M$347,Data!$O$347,Data!$M$348,Data!$O$348,Data!$I$349,Data!$K$349,Data!$M$349,Data!$O$349</definedName>
    <definedName name="QB_FORMULA_43" localSheetId="2" hidden="1">Data!$M$350,Data!$O$350,Data!$I$351,Data!$K$351,Data!$M$351,Data!$O$351,Data!$M$353,Data!$O$353,Data!$M$355,Data!$O$355,Data!$M$356,Data!$O$356,Data!$M$357,Data!$O$357,Data!$I$358,Data!$K$358</definedName>
    <definedName name="QB_FORMULA_44" localSheetId="2" hidden="1">Data!$M$358,Data!$O$358,Data!$M$360,Data!$O$360,Data!$M$361,Data!$O$361,Data!$M$362,Data!$O$362,Data!$I$363,Data!$K$363,Data!$M$363,Data!$O$363,Data!$M$365,Data!$O$365,Data!$M$366,Data!$O$366</definedName>
    <definedName name="QB_FORMULA_45" localSheetId="2" hidden="1">Data!$M$367,Data!$O$367,Data!$I$368,Data!$K$368,Data!$M$368,Data!$O$368,Data!$M$370,Data!$O$370,Data!$M$371,Data!$O$371,Data!$I$372,Data!$K$372,Data!$M$372,Data!$O$372,Data!$M$373,Data!$O$373</definedName>
    <definedName name="QB_FORMULA_46" localSheetId="2" hidden="1">Data!$I$374,Data!$K$374,Data!$M$374,Data!$O$374,Data!$M$376,Data!$O$376,Data!$M$378,Data!$O$378,Data!$M$379,Data!$O$379,Data!$I$380,Data!$K$380,Data!$M$380,Data!$O$380,Data!$M$382,Data!$O$382</definedName>
    <definedName name="QB_FORMULA_47" localSheetId="2" hidden="1">Data!$M$383,Data!$O$383,Data!$M$384,Data!$O$384,Data!$I$385,Data!$K$385,Data!$M$385,Data!$O$385,Data!$M$387,Data!$O$387,Data!$M$388,Data!$O$388,Data!$M$389,Data!$O$389,Data!$I$390,Data!$K$390</definedName>
    <definedName name="QB_FORMULA_48" localSheetId="2" hidden="1">Data!$M$390,Data!$O$390,Data!$M$392,Data!$O$392,Data!$M$393,Data!$O$393,Data!$M$394,Data!$O$394,Data!$I$395,Data!$K$395,Data!$M$395,Data!$O$395,Data!$M$396,Data!$O$396,Data!$I$397,Data!$K$397</definedName>
    <definedName name="QB_FORMULA_49" localSheetId="2" hidden="1">Data!$M$397,Data!$O$397,Data!$M$399,Data!$O$399,Data!$M$401,Data!$O$401,Data!$M$402,Data!$O$402,Data!$I$403,Data!$K$403,Data!$M$403,Data!$O$403,Data!$M$405,Data!$O$405,Data!$M$406,Data!$O$406</definedName>
    <definedName name="QB_FORMULA_5" localSheetId="2" hidden="1">Data!$M$48,Data!$O$48,Data!$M$49,Data!$O$49,Data!$M$50,Data!$O$50,Data!$M$51,Data!$O$51,Data!$I$52,Data!$K$52,Data!$M$52,Data!$O$52,Data!$M$54,Data!$O$54,Data!$M$55,Data!$O$55</definedName>
    <definedName name="QB_FORMULA_50" localSheetId="2" hidden="1">Data!$M$407,Data!$O$407,Data!$I$408,Data!$K$408,Data!$M$408,Data!$O$408,Data!$M$410,Data!$O$410,Data!$M$411,Data!$O$411,Data!$M$412,Data!$O$412,Data!$M$413,Data!$O$413,Data!$I$414,Data!$K$414</definedName>
    <definedName name="QB_FORMULA_51" localSheetId="2" hidden="1">Data!$M$414,Data!$O$414,Data!$M$416,Data!$O$416,Data!$M$417,Data!$O$417,Data!$M$418,Data!$O$418,Data!$M$419,Data!$O$419,Data!$I$420,Data!$K$420,Data!$M$420,Data!$O$420,Data!$M$421,Data!$O$421</definedName>
    <definedName name="QB_FORMULA_52" localSheetId="2" hidden="1">Data!$I$422,Data!$K$422,Data!$M$422,Data!$O$422,Data!$M$424,Data!$O$424,Data!$M$426,Data!$O$426,Data!$M$427,Data!$O$427,Data!$I$428,Data!$K$428,Data!$M$428,Data!$O$428,Data!$M$430,Data!$O$430</definedName>
    <definedName name="QB_FORMULA_53" localSheetId="2" hidden="1">Data!$M$431,Data!$O$431,Data!$M$432,Data!$O$432,Data!$I$433,Data!$K$433,Data!$M$433,Data!$O$433,Data!$M$435,Data!$O$435,Data!$M$436,Data!$O$436,Data!$M$437,Data!$O$437,Data!$M$438,Data!$O$438</definedName>
    <definedName name="QB_FORMULA_54" localSheetId="2" hidden="1">Data!$I$439,Data!$K$439,Data!$M$439,Data!$O$439,Data!$M$441,Data!$O$441,Data!$M$442,Data!$O$442,Data!$M$443,Data!$O$443,Data!$M$444,Data!$O$444,Data!$I$445,Data!$K$445,Data!$M$445,Data!$O$445</definedName>
    <definedName name="QB_FORMULA_55" localSheetId="2" hidden="1">Data!$M$446,Data!$O$446,Data!$I$447,Data!$K$447,Data!$M$447,Data!$O$447,Data!$M$449,Data!$O$449,Data!$M$450,Data!$O$450,Data!$I$451,Data!$K$451,Data!$M$451,Data!$O$451,Data!$I$452,Data!$K$452</definedName>
    <definedName name="QB_FORMULA_56" localSheetId="2" hidden="1">Data!$M$452,Data!$O$452,Data!$I$453,Data!$K$453,Data!$M$453,Data!$O$453,Data!$M$455,Data!$O$455,Data!$I$456,Data!$K$456,Data!$M$456,Data!$O$456,Data!$M$458,Data!$O$458,Data!$M$459,Data!$O$459</definedName>
    <definedName name="QB_FORMULA_57" localSheetId="2" hidden="1">Data!$M$460,Data!$O$460,Data!$M$461,Data!$O$461,Data!$M$462,Data!$O$462,Data!$I$463,Data!$K$463,Data!$M$463,Data!$O$463,Data!$M$466,Data!$O$466,Data!$M$467,Data!$O$467,Data!$M$468,Data!$O$468</definedName>
    <definedName name="QB_FORMULA_58" localSheetId="2" hidden="1">Data!$M$469,Data!$O$469,Data!$M$470,Data!$O$470,Data!$I$471,Data!$K$471,Data!$M$471,Data!$O$471,Data!$M$473,Data!$O$473,Data!$M$474,Data!$O$474,Data!$M$475,Data!$O$475,Data!$M$476,Data!$O$476</definedName>
    <definedName name="QB_FORMULA_59" localSheetId="2" hidden="1">Data!$M$477,Data!$O$477,Data!$I$478,Data!$K$478,Data!$M$478,Data!$O$478,Data!$M$480,Data!$O$480,Data!$M$481,Data!$O$481,Data!$M$482,Data!$O$482,Data!$M$483,Data!$O$483,Data!$M$484,Data!$O$484</definedName>
    <definedName name="QB_FORMULA_6" localSheetId="2" hidden="1">Data!$M$56,Data!$O$56,Data!$M$57,Data!$O$57,Data!$I$58,Data!$K$58,Data!$M$58,Data!$O$58,Data!$M$60,Data!$O$60,Data!$M$61,Data!$O$61,Data!$M$62,Data!$O$62,Data!$M$63,Data!$O$63</definedName>
    <definedName name="QB_FORMULA_60" localSheetId="2" hidden="1">Data!$I$485,Data!$K$485,Data!$M$485,Data!$O$485,Data!$M$487,Data!$O$487,Data!$M$488,Data!$O$488,Data!$M$489,Data!$O$489,Data!$M$490,Data!$O$490,Data!$M$491,Data!$O$491,Data!$I$492,Data!$K$492</definedName>
    <definedName name="QB_FORMULA_61" localSheetId="2" hidden="1">Data!$M$492,Data!$O$492,Data!$M$495,Data!$O$495,Data!$I$496,Data!$K$496,Data!$M$496,Data!$O$496,Data!$M$498,Data!$O$498,Data!$I$499,Data!$K$499,Data!$M$499,Data!$O$499,Data!$M$500,Data!$O$500</definedName>
    <definedName name="QB_FORMULA_62" localSheetId="2" hidden="1">Data!$I$501,Data!$K$501,Data!$M$501,Data!$O$501,Data!$M$503,Data!$O$503,Data!$M$504,Data!$O$504,Data!$M$505,Data!$O$505,Data!$M$506,Data!$O$506,Data!$M$507,Data!$O$507,Data!$M$508,Data!$O$508</definedName>
    <definedName name="QB_FORMULA_63" localSheetId="2" hidden="1">Data!$I$509,Data!$K$509,Data!$M$509,Data!$O$509,Data!$M$512,Data!$O$512,Data!$M$513,Data!$O$513,Data!$I$514,Data!$K$514,Data!$M$514,Data!$O$514,Data!$M$516,Data!$O$516,Data!$M$517,Data!$O$517</definedName>
    <definedName name="QB_FORMULA_64" localSheetId="2" hidden="1">Data!$I$518,Data!$K$518,Data!$M$518,Data!$O$518,Data!$M$520,Data!$O$520,Data!$M$521,Data!$O$521,Data!$I$522,Data!$K$522,Data!$M$522,Data!$O$522,Data!$M$524,Data!$O$524,Data!$M$525,Data!$O$525</definedName>
    <definedName name="QB_FORMULA_65" localSheetId="2" hidden="1">Data!$I$526,Data!$K$526,Data!$M$526,Data!$O$526,Data!$M$527,Data!$O$527,Data!$I$528,Data!$K$528,Data!$M$528,Data!$O$528,Data!$M$529,Data!$O$529,Data!$M$530,Data!$O$530,Data!$I$531,Data!$K$531</definedName>
    <definedName name="QB_FORMULA_66" localSheetId="2" hidden="1">Data!$M$531,Data!$O$531,Data!$M$534,Data!$O$534,Data!$M$535,Data!$O$535,Data!$M$536,Data!$O$536,Data!$M$537,Data!$O$537,Data!$M$538,Data!$O$538,Data!$I$539,Data!$K$539,Data!$M$539,Data!$O$539</definedName>
    <definedName name="QB_FORMULA_67" localSheetId="2" hidden="1">Data!$M$541,Data!$O$541,Data!$M$542,Data!$O$542,Data!$M$543,Data!$O$543,Data!$M$544,Data!$O$544,Data!$M$545,Data!$O$545,Data!$I$546,Data!$K$546,Data!$M$546,Data!$O$546,Data!$M$548,Data!$O$548</definedName>
    <definedName name="QB_FORMULA_68" localSheetId="2" hidden="1">Data!$M$549,Data!$O$549,Data!$M$550,Data!$O$550,Data!$M$551,Data!$O$551,Data!$I$552,Data!$K$552,Data!$M$552,Data!$O$552,Data!$M$554,Data!$O$554,Data!$M$555,Data!$O$555,Data!$M$556,Data!$O$556</definedName>
    <definedName name="QB_FORMULA_69" localSheetId="2" hidden="1">Data!$I$557,Data!$K$557,Data!$M$557,Data!$O$557,Data!$M$560,Data!$O$560,Data!$M$561,Data!$O$561,Data!$M$562,Data!$O$562,Data!$M$563,Data!$O$563,Data!$M$564,Data!$O$564,Data!$M$565,Data!$O$565</definedName>
    <definedName name="QB_FORMULA_7" localSheetId="2" hidden="1">Data!$I$64,Data!$K$64,Data!$M$64,Data!$O$64,Data!$M$66,Data!$O$66,Data!$M$67,Data!$O$67,Data!$M$68,Data!$O$68,Data!$M$69,Data!$O$69,Data!$I$70,Data!$K$70,Data!$M$70,Data!$O$70</definedName>
    <definedName name="QB_FORMULA_70" localSheetId="2" hidden="1">Data!$M$566,Data!$O$566,Data!$M$567,Data!$O$567,Data!$I$568,Data!$K$568,Data!$M$568,Data!$O$568,Data!$M$570,Data!$O$570,Data!$M$571,Data!$O$571,Data!$M$572,Data!$O$572,Data!$M$573,Data!$O$573</definedName>
    <definedName name="QB_FORMULA_71" localSheetId="2" hidden="1">Data!$M$574,Data!$O$574,Data!$M$575,Data!$O$575,Data!$M$576,Data!$O$576,Data!$I$577,Data!$K$577,Data!$M$577,Data!$O$577,Data!$M$579,Data!$O$579,Data!$M$580,Data!$O$580,Data!$M$581,Data!$O$581</definedName>
    <definedName name="QB_FORMULA_72" localSheetId="2" hidden="1">Data!$M$582,Data!$O$582,Data!$M$583,Data!$O$583,Data!$M$584,Data!$O$584,Data!$M$585,Data!$O$585,Data!$M$586,Data!$O$586,Data!$I$587,Data!$K$587,Data!$M$587,Data!$O$587,Data!$M$589,Data!$O$589</definedName>
    <definedName name="QB_FORMULA_73" localSheetId="2" hidden="1">Data!$M$590,Data!$O$590,Data!$M$591,Data!$O$591,Data!$M$592,Data!$O$592,Data!$M$593,Data!$O$593,Data!$M$594,Data!$O$594,Data!$M$595,Data!$O$595,Data!$M$596,Data!$O$596,Data!$I$597,Data!$K$597</definedName>
    <definedName name="QB_FORMULA_74" localSheetId="2" hidden="1">Data!$M$597,Data!$O$597,Data!$I$598,Data!$K$598,Data!$M$598,Data!$O$598,Data!$M$600,Data!$O$600,Data!$I$601,Data!$K$601,Data!$M$601,Data!$O$601,Data!$M$603,Data!$O$603,Data!$M$604,Data!$O$604</definedName>
    <definedName name="QB_FORMULA_75" localSheetId="2" hidden="1">Data!$M$605,Data!$O$605,Data!$M$606,Data!$O$606,Data!$M$607,Data!$O$607,Data!$I$608,Data!$K$608,Data!$M$608,Data!$O$608,Data!$M$609,Data!$O$609,Data!$I$610,Data!$K$610,Data!$M$610,Data!$O$610</definedName>
    <definedName name="QB_FORMULA_76" localSheetId="2" hidden="1">Data!$M$613,Data!$O$613,Data!$M$614,Data!$O$614,Data!$M$615,Data!$O$615,Data!$M$616,Data!$O$616,Data!$M$617,Data!$O$617,Data!$I$618,Data!$K$618,Data!$M$618,Data!$O$618,Data!$M$621,Data!$O$621</definedName>
    <definedName name="QB_FORMULA_77" localSheetId="2" hidden="1">Data!$M$622,Data!$O$622,Data!$I$623,Data!$K$623,Data!$M$623,Data!$O$623,Data!$M$624,Data!$O$624,Data!$M$625,Data!$O$625,Data!$M$626,Data!$O$626,Data!$M$627,Data!$O$627,Data!$M$628,Data!$O$628</definedName>
    <definedName name="QB_FORMULA_78" localSheetId="2" hidden="1">Data!$I$629,Data!$K$629,Data!$M$629,Data!$O$629,Data!$M$632,Data!$O$632,Data!$I$633,Data!$K$633,Data!$M$633,Data!$O$633,Data!$M$634,Data!$O$634,Data!$M$635,Data!$O$635,Data!$M$636,Data!$O$636</definedName>
    <definedName name="QB_FORMULA_79" localSheetId="2" hidden="1">Data!$M$637,Data!$O$637,Data!$I$638,Data!$K$638,Data!$M$638,Data!$O$638,Data!$M$641,Data!$O$641,Data!$M$642,Data!$O$642,Data!$M$643,Data!$O$643,Data!$M$644,Data!$O$644,Data!$I$645,Data!$K$645</definedName>
    <definedName name="QB_FORMULA_8" localSheetId="2" hidden="1">Data!$I$71,Data!$K$71,Data!$M$71,Data!$O$71,Data!$M$74,Data!$O$74,Data!$M$75,Data!$O$75,Data!$I$76,Data!$K$76,Data!$M$76,Data!$O$76,Data!$M$78,Data!$O$78,Data!$M$79,Data!$O$79</definedName>
    <definedName name="QB_FORMULA_80" localSheetId="2" hidden="1">Data!$M$645,Data!$O$645,Data!$M$647,Data!$O$647,Data!$I$648,Data!$K$648,Data!$M$648,Data!$O$648,Data!$M$650,Data!$O$650,Data!$M$651,Data!$O$651,Data!$I$652,Data!$K$652,Data!$M$652,Data!$O$652</definedName>
    <definedName name="QB_FORMULA_81" localSheetId="2" hidden="1">Data!$M$654,Data!$O$654,Data!$M$655,Data!$O$655,Data!$I$656,Data!$K$656,Data!$M$656,Data!$O$656,Data!$M$657,Data!$O$657,Data!$I$658,Data!$K$658,Data!$M$658,Data!$O$658,Data!$I$659,Data!$K$659</definedName>
    <definedName name="QB_FORMULA_82" localSheetId="2" hidden="1">Data!$M$659,Data!$O$659,Data!$M$661,Data!$O$661,Data!$M$662,Data!$O$662,Data!$M$663,Data!$O$663,Data!$M$664,Data!$O$664,Data!$M$665,Data!$O$665,Data!$I$666,Data!$K$666,Data!$M$666,Data!$O$666</definedName>
    <definedName name="QB_FORMULA_83" localSheetId="2" hidden="1">Data!$M$668,Data!$O$668,Data!$M$671,Data!$O$671,Data!$M$672,Data!$O$672,Data!$I$673,Data!$K$673,Data!$M$673,Data!$O$673,Data!$M$674,Data!$O$674,Data!$I$675,Data!$K$675,Data!$M$675,Data!$O$675</definedName>
    <definedName name="QB_FORMULA_84" localSheetId="2" hidden="1">Data!$M$677,Data!$O$677,Data!$M$679,Data!$O$679,Data!$M$680,Data!$O$680,Data!$I$681,Data!$K$681,Data!$M$681,Data!$O$681,Data!$M$683,Data!$O$683,Data!$M$684,Data!$O$684,Data!$M$685,Data!$O$685</definedName>
    <definedName name="QB_FORMULA_85" localSheetId="2" hidden="1">Data!$M$686,Data!$O$686,Data!$M$687,Data!$O$687,Data!$M$688,Data!$O$688,Data!$I$689,Data!$K$689,Data!$M$689,Data!$O$689,Data!$M$690,Data!$O$690,Data!$I$691,Data!$K$691,Data!$M$691,Data!$O$691</definedName>
    <definedName name="QB_FORMULA_86" localSheetId="2" hidden="1">Data!$M$694,Data!$O$694,Data!$M$695,Data!$O$695,Data!$I$696,Data!$K$696,Data!$M$696,Data!$O$696,Data!$M$698,Data!$O$698,Data!$M$699,Data!$O$699,Data!$I$700,Data!$K$700,Data!$M$700,Data!$O$700</definedName>
    <definedName name="QB_FORMULA_87" localSheetId="2" hidden="1">Data!$M$701,Data!$O$701,Data!$M$702,Data!$O$702,Data!$M$703,Data!$O$703,Data!$I$704,Data!$K$704,Data!$M$704,Data!$O$704,Data!$M$707,Data!$O$707,Data!$M$708,Data!$O$708,Data!$I$709,Data!$K$709</definedName>
    <definedName name="QB_FORMULA_88" localSheetId="2" hidden="1">Data!$M$709,Data!$O$709,Data!$M$710,Data!$O$710,Data!$I$711,Data!$K$711,Data!$M$711,Data!$O$711,Data!$M$714,Data!$O$714,Data!$I$715,Data!$K$715,Data!$M$715,Data!$O$715,Data!$I$716,Data!$K$716</definedName>
    <definedName name="QB_FORMULA_89" localSheetId="2" hidden="1">Data!$M$716,Data!$O$716,Data!$M$717,Data!$O$717,Data!$I$718,Data!$K$718,Data!$M$718,Data!$O$718,Data!$M$720,Data!$O$720,Data!$M$721,Data!$O$721,Data!$M$722,Data!$O$722,Data!$M$723,Data!$O$723</definedName>
    <definedName name="QB_FORMULA_9" localSheetId="2" hidden="1">Data!$I$80,Data!$K$80,Data!$M$80,Data!$O$80,Data!$M$82,Data!$O$82,Data!$M$83,Data!$O$83,Data!$I$84,Data!$K$84,Data!$M$84,Data!$O$84,Data!$M$86,Data!$O$86,Data!$M$87,Data!$O$87</definedName>
    <definedName name="QB_FORMULA_90" localSheetId="2" hidden="1">Data!$M$724,Data!$O$724,Data!$M$725,Data!$O$725,Data!$M$726,Data!$O$726,Data!$M$727,Data!$O$727,Data!$M$728,Data!$O$728,Data!$M$729,Data!$O$729,Data!$M$730,Data!$O$730,Data!$M$731,Data!$O$731</definedName>
    <definedName name="QB_FORMULA_91" localSheetId="2" hidden="1">Data!$M$732,Data!$O$732,Data!$M$733,Data!$O$733,Data!$M$734,Data!$O$734,Data!$M$735,Data!$O$735,Data!$M$737,Data!$O$737,Data!$M$738,Data!$O$738,Data!$M$739,Data!$O$739,Data!$I$740,Data!$K$740</definedName>
    <definedName name="QB_FORMULA_92" localSheetId="2" hidden="1">Data!$M$740,Data!$O$740,Data!$M$741,Data!$O$741,Data!$I$742,Data!$K$742,Data!$M$742,Data!$O$742,Data!$M$744,Data!$O$744,Data!$M$745,Data!$O$745,Data!$M$746,Data!$O$746,Data!$M$747,Data!$O$747</definedName>
    <definedName name="QB_FORMULA_93" localSheetId="2" hidden="1">Data!$M$748,Data!$O$748,Data!$I$749,Data!$K$749,Data!$M$749,Data!$O$749,Data!$M$751,Data!$O$751,Data!$M$752,Data!$O$752,Data!$M$753,Data!$O$753,Data!$M$754,Data!$O$754,Data!$M$755,Data!$O$755</definedName>
    <definedName name="QB_FORMULA_94" localSheetId="2" hidden="1">Data!$I$756,Data!$K$756,Data!$M$756,Data!$O$756,Data!$M$759,Data!$O$759,Data!$M$760,Data!$O$760,Data!$M$761,Data!$O$761,Data!$M$762,Data!$O$762,Data!$M$763,Data!$O$763,Data!$I$764,Data!$K$764</definedName>
    <definedName name="QB_FORMULA_95" localSheetId="2" hidden="1">Data!$M$764,Data!$O$764,Data!$M$766,Data!$O$766,Data!$M$767,Data!$O$767,Data!$M$768,Data!$O$768,Data!$I$769,Data!$K$769,Data!$M$769,Data!$O$769,Data!$M$772,Data!$O$772,Data!$M$773,Data!$O$773</definedName>
    <definedName name="QB_FORMULA_96" localSheetId="2" hidden="1">Data!$M$774,Data!$O$774,Data!$I$775,Data!$K$775,Data!$M$775,Data!$O$775,Data!$M$777,Data!$O$777,Data!$M$778,Data!$O$778,Data!$I$779,Data!$K$779,Data!$M$779,Data!$O$779,Data!$M$781,Data!$O$781</definedName>
    <definedName name="QB_FORMULA_97" localSheetId="2" hidden="1">Data!$M$782,Data!$O$782,Data!$I$783,Data!$K$783,Data!$M$783,Data!$O$783,Data!$M$785,Data!$O$785,Data!$M$786,Data!$O$786,Data!$I$787,Data!$K$787,Data!$M$787,Data!$O$787,Data!$M$788,Data!$O$788</definedName>
    <definedName name="QB_FORMULA_98" localSheetId="2" hidden="1">Data!$I$789,Data!$K$789,Data!$M$789,Data!$O$789,Data!$M$792,Data!$O$792,Data!$I$793,Data!$K$793,Data!$M$793,Data!$O$793,Data!$M$795,Data!$O$795,Data!$I$796,Data!$K$796,Data!$M$796,Data!$O$796</definedName>
    <definedName name="QB_FORMULA_99" localSheetId="2" hidden="1">Data!$I$797,Data!$K$797,Data!$M$797,Data!$O$797,Data!$I$798,Data!$K$798,Data!$M$798,Data!$O$798,Data!$M$802,Data!$O$802,Data!$M$803,Data!$O$803,Data!$I$804,Data!$K$804,Data!$M$804,Data!$O$804</definedName>
    <definedName name="QB_ROW_1000270" localSheetId="2" hidden="1">Data!$H$345</definedName>
    <definedName name="QB_ROW_100040" localSheetId="2" hidden="1">Data!$E$630</definedName>
    <definedName name="QB_ROW_100250" localSheetId="2" hidden="1">Data!$F$637</definedName>
    <definedName name="QB_ROW_100340" localSheetId="2" hidden="1">Data!$E$638</definedName>
    <definedName name="QB_ROW_101030" localSheetId="2" hidden="1">Data!$D$667</definedName>
    <definedName name="QB_ROW_101240" localSheetId="2" hidden="1">Data!$E$717</definedName>
    <definedName name="QB_ROW_101330" localSheetId="2" hidden="1">Data!$D$718</definedName>
    <definedName name="QB_ROW_1016240" localSheetId="2" hidden="1">Data!$E$668</definedName>
    <definedName name="QB_ROW_1019240" localSheetId="2" hidden="1">Data!$E$285</definedName>
    <definedName name="QB_ROW_102040" localSheetId="2" hidden="1">Data!$E$639</definedName>
    <definedName name="QB_ROW_1022260" localSheetId="2" hidden="1">Data!$G$785</definedName>
    <definedName name="QB_ROW_102250" localSheetId="2" hidden="1">Data!$F$657</definedName>
    <definedName name="QB_ROW_1023260" localSheetId="2" hidden="1">Data!$G$781</definedName>
    <definedName name="QB_ROW_102340" localSheetId="2" hidden="1">Data!$E$658</definedName>
    <definedName name="QB_ROW_1024260" localSheetId="2" hidden="1">Data!$G$777</definedName>
    <definedName name="QB_ROW_1025240" localSheetId="2" hidden="1">Data!$E$744</definedName>
    <definedName name="QB_ROW_1027260" localSheetId="2" hidden="1">Data!$G$773</definedName>
    <definedName name="QB_ROW_103030" localSheetId="2" hidden="1">Data!$D$757</definedName>
    <definedName name="QB_ROW_103330" localSheetId="2" hidden="1">Data!$D$798</definedName>
    <definedName name="QB_ROW_1034050" localSheetId="2" hidden="1">Data!$F$706</definedName>
    <definedName name="QB_ROW_1034260" localSheetId="2" hidden="1">Data!$G$708</definedName>
    <definedName name="QB_ROW_1034350" localSheetId="2" hidden="1">Data!$F$709</definedName>
    <definedName name="QB_ROW_1037050" localSheetId="2" hidden="1">Data!$F$697</definedName>
    <definedName name="QB_ROW_1037260" localSheetId="2" hidden="1">Data!$G$699</definedName>
    <definedName name="QB_ROW_1037350" localSheetId="2" hidden="1">Data!$F$700</definedName>
    <definedName name="QB_ROW_1038050" localSheetId="2" hidden="1">Data!$F$693</definedName>
    <definedName name="QB_ROW_1038260" localSheetId="2" hidden="1">Data!$G$695</definedName>
    <definedName name="QB_ROW_1038350" localSheetId="2" hidden="1">Data!$F$696</definedName>
    <definedName name="QB_ROW_104040" localSheetId="2" hidden="1">Data!$E$758</definedName>
    <definedName name="QB_ROW_104250" localSheetId="2" hidden="1">Data!$F$763</definedName>
    <definedName name="QB_ROW_1043050" localSheetId="2" hidden="1">Data!$F$682</definedName>
    <definedName name="QB_ROW_1043350" localSheetId="2" hidden="1">Data!$F$689</definedName>
    <definedName name="QB_ROW_104340" localSheetId="2" hidden="1">Data!$E$764</definedName>
    <definedName name="QB_ROW_1045050" localSheetId="2" hidden="1">Data!$F$678</definedName>
    <definedName name="QB_ROW_1045260" localSheetId="2" hidden="1">Data!$G$680</definedName>
    <definedName name="QB_ROW_1045350" localSheetId="2" hidden="1">Data!$F$681</definedName>
    <definedName name="QB_ROW_1046250" localSheetId="2" hidden="1">Data!$F$677</definedName>
    <definedName name="QB_ROW_1047050" localSheetId="2" hidden="1">Data!$F$670</definedName>
    <definedName name="QB_ROW_1047260" localSheetId="2" hidden="1">Data!$G$672</definedName>
    <definedName name="QB_ROW_1047350" localSheetId="2" hidden="1">Data!$F$673</definedName>
    <definedName name="QB_ROW_1048030" localSheetId="2" hidden="1">Data!$D$719</definedName>
    <definedName name="QB_ROW_1048240" localSheetId="2" hidden="1">Data!$E$741</definedName>
    <definedName name="QB_ROW_1048330" localSheetId="2" hidden="1">Data!$D$742</definedName>
    <definedName name="QB_ROW_105040" localSheetId="2" hidden="1">Data!$E$765</definedName>
    <definedName name="QB_ROW_1052030" localSheetId="2" hidden="1">Data!$D$454</definedName>
    <definedName name="QB_ROW_1052240" localSheetId="2" hidden="1">Data!$E$455</definedName>
    <definedName name="QB_ROW_1052330" localSheetId="2" hidden="1">Data!$D$456</definedName>
    <definedName name="QB_ROW_105250" localSheetId="2" hidden="1">Data!$F$768</definedName>
    <definedName name="QB_ROW_105340" localSheetId="2" hidden="1">Data!$E$769</definedName>
    <definedName name="QB_ROW_1055260" localSheetId="2" hidden="1">Data!$G$223</definedName>
    <definedName name="QB_ROW_1056260" localSheetId="2" hidden="1">Data!$G$220</definedName>
    <definedName name="QB_ROW_1057260" localSheetId="2" hidden="1">Data!$G$219</definedName>
    <definedName name="QB_ROW_106040" localSheetId="2" hidden="1">Data!$E$770</definedName>
    <definedName name="QB_ROW_1061260" localSheetId="2" hidden="1">Data!$G$215</definedName>
    <definedName name="QB_ROW_106250" localSheetId="2" hidden="1">Data!$F$788</definedName>
    <definedName name="QB_ROW_1063030" localSheetId="2" hidden="1">Data!$D$227</definedName>
    <definedName name="QB_ROW_1063330" localSheetId="2" hidden="1">Data!$D$240</definedName>
    <definedName name="QB_ROW_106340" localSheetId="2" hidden="1">Data!$E$789</definedName>
    <definedName name="QB_ROW_107040" localSheetId="2" hidden="1">Data!$E$790</definedName>
    <definedName name="QB_ROW_1072030" localSheetId="2" hidden="1">Data!$D$284</definedName>
    <definedName name="QB_ROW_1072240" localSheetId="2" hidden="1">Data!$E$287</definedName>
    <definedName name="QB_ROW_1072330" localSheetId="2" hidden="1">Data!$D$288</definedName>
    <definedName name="QB_ROW_107340" localSheetId="2" hidden="1">Data!$E$797</definedName>
    <definedName name="QB_ROW_1077250" localSheetId="2" hidden="1">Data!$F$710</definedName>
    <definedName name="QB_ROW_108030" localSheetId="2" hidden="1">Data!$D$799</definedName>
    <definedName name="QB_ROW_1083260" localSheetId="2" hidden="1">Data!$G$683</definedName>
    <definedName name="QB_ROW_108330" localSheetId="2" hidden="1">Data!$D$819</definedName>
    <definedName name="QB_ROW_1090260" localSheetId="2" hidden="1">Data!$G$671</definedName>
    <definedName name="QB_ROW_109040" localSheetId="2" hidden="1">Data!$E$800</definedName>
    <definedName name="QB_ROW_109250" localSheetId="2" hidden="1">Data!$F$809</definedName>
    <definedName name="QB_ROW_109340" localSheetId="2" hidden="1">Data!$E$810</definedName>
    <definedName name="QB_ROW_1102040" localSheetId="2" hidden="1">Data!$E$109</definedName>
    <definedName name="QB_ROW_1102250" localSheetId="2" hidden="1">Data!$F$112</definedName>
    <definedName name="QB_ROW_1102340" localSheetId="2" hidden="1">Data!$E$113</definedName>
    <definedName name="QB_ROW_1104260" localSheetId="2" hidden="1">Data!$G$7</definedName>
    <definedName name="QB_ROW_1106260" localSheetId="2" hidden="1">Data!$G$35</definedName>
    <definedName name="QB_ROW_1107260" localSheetId="2" hidden="1">Data!$G$41</definedName>
    <definedName name="QB_ROW_1109060" localSheetId="2" hidden="1">Data!$G$47</definedName>
    <definedName name="QB_ROW_1109360" localSheetId="2" hidden="1">Data!$G$52</definedName>
    <definedName name="QB_ROW_1110060" localSheetId="2" hidden="1">Data!$G$73</definedName>
    <definedName name="QB_ROW_1110360" localSheetId="2" hidden="1">Data!$G$76</definedName>
    <definedName name="QB_ROW_111040" localSheetId="2" hidden="1">Data!$E$811</definedName>
    <definedName name="QB_ROW_1112050" localSheetId="2" hidden="1">Data!$F$147</definedName>
    <definedName name="QB_ROW_1112260" localSheetId="2" hidden="1">Data!$G$148</definedName>
    <definedName name="QB_ROW_1112350" localSheetId="2" hidden="1">Data!$F$149</definedName>
    <definedName name="QB_ROW_111250" localSheetId="2" hidden="1">Data!$F$817</definedName>
    <definedName name="QB_ROW_111340" localSheetId="2" hidden="1">Data!$E$818</definedName>
    <definedName name="QB_ROW_1116240" localSheetId="2" hidden="1">Data!$E$191</definedName>
    <definedName name="QB_ROW_1117250" localSheetId="2" hidden="1">Data!$F$172</definedName>
    <definedName name="QB_ROW_1120050" localSheetId="2" hidden="1">Data!$F$210</definedName>
    <definedName name="QB_ROW_1120350" localSheetId="2" hidden="1">Data!$F$212</definedName>
    <definedName name="QB_ROW_1121260" localSheetId="2" hidden="1">Data!$G$180</definedName>
    <definedName name="QB_ROW_1123250" localSheetId="2" hidden="1">Data!$F$243</definedName>
    <definedName name="QB_ROW_1125240" localSheetId="2" hidden="1">Data!$E$250</definedName>
    <definedName name="QB_ROW_1127240" localSheetId="2" hidden="1">Data!$E$256</definedName>
    <definedName name="QB_ROW_1128250" localSheetId="2" hidden="1">Data!$F$265</definedName>
    <definedName name="QB_ROW_113030" localSheetId="2" hidden="1">Data!$D$820</definedName>
    <definedName name="QB_ROW_1131250" localSheetId="2" hidden="1">Data!$F$277</definedName>
    <definedName name="QB_ROW_1132240" localSheetId="2" hidden="1">Data!$E$751</definedName>
    <definedName name="QB_ROW_1133030" localSheetId="2" hidden="1">Data!$D$743</definedName>
    <definedName name="QB_ROW_1133240" localSheetId="2" hidden="1">Data!$E$748</definedName>
    <definedName name="QB_ROW_113330" localSheetId="2" hidden="1">Data!$D$854</definedName>
    <definedName name="QB_ROW_1133330" localSheetId="2" hidden="1">Data!$D$749</definedName>
    <definedName name="QB_ROW_1134060" localSheetId="2" hidden="1">Data!$G$296</definedName>
    <definedName name="QB_ROW_1134270" localSheetId="2" hidden="1">Data!$H$299</definedName>
    <definedName name="QB_ROW_1134360" localSheetId="2" hidden="1">Data!$G$300</definedName>
    <definedName name="QB_ROW_1137060" localSheetId="2" hidden="1">Data!$G$326</definedName>
    <definedName name="QB_ROW_1137270" localSheetId="2" hidden="1">Data!$H$329</definedName>
    <definedName name="QB_ROW_1137360" localSheetId="2" hidden="1">Data!$G$330</definedName>
    <definedName name="QB_ROW_1138060" localSheetId="2" hidden="1">Data!$G$354</definedName>
    <definedName name="QB_ROW_1138270" localSheetId="2" hidden="1">Data!$H$357</definedName>
    <definedName name="QB_ROW_1138360" localSheetId="2" hidden="1">Data!$G$358</definedName>
    <definedName name="QB_ROW_1139060" localSheetId="2" hidden="1">Data!$G$377</definedName>
    <definedName name="QB_ROW_1139270" localSheetId="2" hidden="1">Data!$H$379</definedName>
    <definedName name="QB_ROW_1139360" localSheetId="2" hidden="1">Data!$G$380</definedName>
    <definedName name="QB_ROW_1140060" localSheetId="2" hidden="1">Data!$G$400</definedName>
    <definedName name="QB_ROW_1140270" localSheetId="2" hidden="1">Data!$H$402</definedName>
    <definedName name="QB_ROW_1140360" localSheetId="2" hidden="1">Data!$G$403</definedName>
    <definedName name="QB_ROW_114040" localSheetId="2" hidden="1">Data!$E$821</definedName>
    <definedName name="QB_ROW_1141060" localSheetId="2" hidden="1">Data!$G$425</definedName>
    <definedName name="QB_ROW_1141270" localSheetId="2" hidden="1">Data!$H$427</definedName>
    <definedName name="QB_ROW_1141360" localSheetId="2" hidden="1">Data!$G$428</definedName>
    <definedName name="QB_ROW_1142260" localSheetId="2" hidden="1">Data!$G$449</definedName>
    <definedName name="QB_ROW_114250" localSheetId="2" hidden="1">Data!$F$826</definedName>
    <definedName name="QB_ROW_114340" localSheetId="2" hidden="1">Data!$E$827</definedName>
    <definedName name="QB_ROW_1144250" localSheetId="2" hidden="1">Data!$F$466</definedName>
    <definedName name="QB_ROW_1145250" localSheetId="2" hidden="1">Data!$F$473</definedName>
    <definedName name="QB_ROW_1146250" localSheetId="2" hidden="1">Data!$F$480</definedName>
    <definedName name="QB_ROW_1147250" localSheetId="2" hidden="1">Data!$F$487</definedName>
    <definedName name="QB_ROW_1149250" localSheetId="2" hidden="1">Data!$F$503</definedName>
    <definedName name="QB_ROW_1150050" localSheetId="2" hidden="1">Data!$F$511</definedName>
    <definedName name="QB_ROW_1150260" localSheetId="2" hidden="1">Data!$G$513</definedName>
    <definedName name="QB_ROW_1150350" localSheetId="2" hidden="1">Data!$F$514</definedName>
    <definedName name="QB_ROW_115040" localSheetId="2" hidden="1">Data!$E$828</definedName>
    <definedName name="QB_ROW_1152250" localSheetId="2" hidden="1">Data!$F$534</definedName>
    <definedName name="QB_ROW_115250" localSheetId="2" hidden="1">Data!$F$833</definedName>
    <definedName name="QB_ROW_1153250" localSheetId="2" hidden="1">Data!$F$541</definedName>
    <definedName name="QB_ROW_115340" localSheetId="2" hidden="1">Data!$E$834</definedName>
    <definedName name="QB_ROW_1154250" localSheetId="2" hidden="1">Data!$F$548</definedName>
    <definedName name="QB_ROW_1157050" localSheetId="2" hidden="1">Data!$F$559</definedName>
    <definedName name="QB_ROW_1157260" localSheetId="2" hidden="1">Data!$G$567</definedName>
    <definedName name="QB_ROW_1157350" localSheetId="2" hidden="1">Data!$F$568</definedName>
    <definedName name="QB_ROW_1158250" localSheetId="2" hidden="1">Data!$F$600</definedName>
    <definedName name="QB_ROW_1160250" localSheetId="2" hidden="1">Data!$F$613</definedName>
    <definedName name="QB_ROW_116040" localSheetId="2" hidden="1">Data!$E$835</definedName>
    <definedName name="QB_ROW_1161240" localSheetId="2" hidden="1">Data!$E$661</definedName>
    <definedName name="QB_ROW_1162050" localSheetId="2" hidden="1">Data!$F$620</definedName>
    <definedName name="QB_ROW_1162260" localSheetId="2" hidden="1">Data!$G$622</definedName>
    <definedName name="QB_ROW_1162350" localSheetId="2" hidden="1">Data!$F$623</definedName>
    <definedName name="QB_ROW_116250" localSheetId="2" hidden="1">Data!$F$840</definedName>
    <definedName name="QB_ROW_1163050" localSheetId="2" hidden="1">Data!$F$631</definedName>
    <definedName name="QB_ROW_1163260" localSheetId="2" hidden="1">Data!$G$632</definedName>
    <definedName name="QB_ROW_1163350" localSheetId="2" hidden="1">Data!$F$633</definedName>
    <definedName name="QB_ROW_116340" localSheetId="2" hidden="1">Data!$E$841</definedName>
    <definedName name="QB_ROW_1164040" localSheetId="2" hidden="1">Data!$E$669</definedName>
    <definedName name="QB_ROW_1164250" localSheetId="2" hidden="1">Data!$F$674</definedName>
    <definedName name="QB_ROW_1164340" localSheetId="2" hidden="1">Data!$E$675</definedName>
    <definedName name="QB_ROW_1165050" localSheetId="2" hidden="1">Data!$F$640</definedName>
    <definedName name="QB_ROW_1165260" localSheetId="2" hidden="1">Data!$G$644</definedName>
    <definedName name="QB_ROW_1165350" localSheetId="2" hidden="1">Data!$F$645</definedName>
    <definedName name="QB_ROW_1167250" localSheetId="2" hidden="1">Data!$F$759</definedName>
    <definedName name="QB_ROW_1168250" localSheetId="2" hidden="1">Data!$F$766</definedName>
    <definedName name="QB_ROW_1169050" localSheetId="2" hidden="1">Data!$F$771</definedName>
    <definedName name="QB_ROW_1169260" localSheetId="2" hidden="1">Data!$G$774</definedName>
    <definedName name="QB_ROW_1169350" localSheetId="2" hidden="1">Data!$F$775</definedName>
    <definedName name="QB_ROW_117040" localSheetId="2" hidden="1">Data!$E$842</definedName>
    <definedName name="QB_ROW_1172250" localSheetId="2" hidden="1">Data!$F$805</definedName>
    <definedName name="QB_ROW_117250" localSheetId="2" hidden="1">Data!$F$846</definedName>
    <definedName name="QB_ROW_117340" localSheetId="2" hidden="1">Data!$E$847</definedName>
    <definedName name="QB_ROW_1174250" localSheetId="2" hidden="1">Data!$F$813</definedName>
    <definedName name="QB_ROW_1177250" localSheetId="2" hidden="1">Data!$F$822</definedName>
    <definedName name="QB_ROW_1178250" localSheetId="2" hidden="1">Data!$F$829</definedName>
    <definedName name="QB_ROW_1179250" localSheetId="2" hidden="1">Data!$F$836</definedName>
    <definedName name="QB_ROW_1180250" localSheetId="2" hidden="1">Data!$F$843</definedName>
    <definedName name="QB_ROW_118040" localSheetId="2" hidden="1">Data!$E$848</definedName>
    <definedName name="QB_ROW_1181250" localSheetId="2" hidden="1">Data!$F$849</definedName>
    <definedName name="QB_ROW_1183040" localSheetId="2" hidden="1">Data!$E$114</definedName>
    <definedName name="QB_ROW_1183250" localSheetId="2" hidden="1">Data!$F$117</definedName>
    <definedName name="QB_ROW_1183340" localSheetId="2" hidden="1">Data!$E$118</definedName>
    <definedName name="QB_ROW_118340" localSheetId="2" hidden="1">Data!$E$853</definedName>
    <definedName name="QB_ROW_1184040" localSheetId="2" hidden="1">Data!$E$119</definedName>
    <definedName name="QB_ROW_1184250" localSheetId="2" hidden="1">Data!$F$122</definedName>
    <definedName name="QB_ROW_1184340" localSheetId="2" hidden="1">Data!$E$123</definedName>
    <definedName name="QB_ROW_1186030" localSheetId="2" hidden="1">Data!$D$125</definedName>
    <definedName name="QB_ROW_1186330" localSheetId="2" hidden="1">Data!$D$142</definedName>
    <definedName name="QB_ROW_1188040" localSheetId="2" hidden="1">Data!$E$126</definedName>
    <definedName name="QB_ROW_1188340" localSheetId="2" hidden="1">Data!$E$129</definedName>
    <definedName name="QB_ROW_1189040" localSheetId="2" hidden="1">Data!$E$130</definedName>
    <definedName name="QB_ROW_1189340" localSheetId="2" hidden="1">Data!$E$133</definedName>
    <definedName name="QB_ROW_1191040" localSheetId="2" hidden="1">Data!$E$134</definedName>
    <definedName name="QB_ROW_1191340" localSheetId="2" hidden="1">Data!$E$137</definedName>
    <definedName name="QB_ROW_1192040" localSheetId="2" hidden="1">Data!$E$138</definedName>
    <definedName name="QB_ROW_1192340" localSheetId="2" hidden="1">Data!$E$141</definedName>
    <definedName name="QB_ROW_1196250" localSheetId="2" hidden="1">Data!$F$264</definedName>
    <definedName name="QB_ROW_1204230" localSheetId="2" hidden="1">Data!$D$855</definedName>
    <definedName name="QB_ROW_1214270" localSheetId="2" hidden="1">Data!$H$315</definedName>
    <definedName name="QB_ROW_1217270" localSheetId="2" hidden="1">Data!$H$316</definedName>
    <definedName name="QB_ROW_1218270" localSheetId="2" hidden="1">Data!$H$346</definedName>
    <definedName name="QB_ROW_1219270" localSheetId="2" hidden="1">Data!$H$417</definedName>
    <definedName name="QB_ROW_1220270" localSheetId="2" hidden="1">Data!$H$442</definedName>
    <definedName name="QB_ROW_1223260" localSheetId="2" hidden="1">Data!$G$580</definedName>
    <definedName name="QB_ROW_1230260" localSheetId="2" hidden="1">Data!$G$584</definedName>
    <definedName name="QB_ROW_1234260" localSheetId="2" hidden="1">Data!$G$594</definedName>
    <definedName name="QB_ROW_1238260" localSheetId="2" hidden="1">Data!$G$574</definedName>
    <definedName name="QB_ROW_1243240" localSheetId="2" hidden="1">Data!$E$228</definedName>
    <definedName name="QB_ROW_1244240" localSheetId="2" hidden="1">Data!$E$229</definedName>
    <definedName name="QB_ROW_1245240" localSheetId="2" hidden="1">Data!$E$230</definedName>
    <definedName name="QB_ROW_1246240" localSheetId="2" hidden="1">Data!$E$231</definedName>
    <definedName name="QB_ROW_1247240" localSheetId="2" hidden="1">Data!$E$232</definedName>
    <definedName name="QB_ROW_1248240" localSheetId="2" hidden="1">Data!$E$233</definedName>
    <definedName name="QB_ROW_1249240" localSheetId="2" hidden="1">Data!$E$234</definedName>
    <definedName name="QB_ROW_1250240" localSheetId="2" hidden="1">Data!$E$235</definedName>
    <definedName name="QB_ROW_1251240" localSheetId="2" hidden="1">Data!$E$236</definedName>
    <definedName name="QB_ROW_1254240" localSheetId="2" hidden="1">Data!$E$237</definedName>
    <definedName name="QB_ROW_1255240" localSheetId="2" hidden="1">Data!$E$723</definedName>
    <definedName name="QB_ROW_1256240" localSheetId="2" hidden="1">Data!$E$720</definedName>
    <definedName name="QB_ROW_1257240" localSheetId="2" hidden="1">Data!$E$732</definedName>
    <definedName name="QB_ROW_1258240" localSheetId="2" hidden="1">Data!$E$721</definedName>
    <definedName name="QB_ROW_1259240" localSheetId="2" hidden="1">Data!$E$722</definedName>
    <definedName name="QB_ROW_1260240" localSheetId="2" hidden="1">Data!$E$724</definedName>
    <definedName name="QB_ROW_1261240" localSheetId="2" hidden="1">Data!$E$731</definedName>
    <definedName name="QB_ROW_1262240" localSheetId="2" hidden="1">Data!$E$725</definedName>
    <definedName name="QB_ROW_1263240" localSheetId="2" hidden="1">Data!$E$728</definedName>
    <definedName name="QB_ROW_1264240" localSheetId="2" hidden="1">Data!$E$730</definedName>
    <definedName name="QB_ROW_1265240" localSheetId="2" hidden="1">Data!$E$733</definedName>
    <definedName name="QB_ROW_1268240" localSheetId="2" hidden="1">Data!$E$239</definedName>
    <definedName name="QB_ROW_1269040" localSheetId="2" hidden="1">Data!$E$736</definedName>
    <definedName name="QB_ROW_1269250" localSheetId="2" hidden="1">Data!$F$739</definedName>
    <definedName name="QB_ROW_1269340" localSheetId="2" hidden="1">Data!$E$740</definedName>
    <definedName name="QB_ROW_127260" localSheetId="2" hidden="1">Data!$G$571</definedName>
    <definedName name="QB_ROW_1326260" localSheetId="2" hidden="1">Data!$G$573</definedName>
    <definedName name="QB_ROW_1327260" localSheetId="2" hidden="1">Data!$G$582</definedName>
    <definedName name="QB_ROW_1334270" localSheetId="2" hidden="1">Data!$H$29</definedName>
    <definedName name="QB_ROW_134260" localSheetId="2" hidden="1">Data!$G$560</definedName>
    <definedName name="QB_ROW_1374050" localSheetId="2" hidden="1">Data!$F$90</definedName>
    <definedName name="QB_ROW_1374350" localSheetId="2" hidden="1">Data!$F$97</definedName>
    <definedName name="QB_ROW_1376260" localSheetId="2" hidden="1">Data!$G$92</definedName>
    <definedName name="QB_ROW_1377260" localSheetId="2" hidden="1">Data!$G$93</definedName>
    <definedName name="QB_ROW_1378060" localSheetId="2" hidden="1">Data!$G$94</definedName>
    <definedName name="QB_ROW_1378270" localSheetId="2" hidden="1">Data!$H$95</definedName>
    <definedName name="QB_ROW_1378360" localSheetId="2" hidden="1">Data!$G$96</definedName>
    <definedName name="QB_ROW_1395030" localSheetId="2" hidden="1">Data!$D$457</definedName>
    <definedName name="QB_ROW_1395330" localSheetId="2" hidden="1">Data!$D$463</definedName>
    <definedName name="QB_ROW_1396240" localSheetId="2" hidden="1">Data!$E$458</definedName>
    <definedName name="QB_ROW_1397240" localSheetId="2" hidden="1">Data!$E$459</definedName>
    <definedName name="QB_ROW_1398240" localSheetId="2" hidden="1">Data!$E$460</definedName>
    <definedName name="QB_ROW_1399240" localSheetId="2" hidden="1">Data!$E$461</definedName>
    <definedName name="QB_ROW_1400240" localSheetId="2" hidden="1">Data!$E$462</definedName>
    <definedName name="QB_ROW_1425050" localSheetId="2" hidden="1">Data!$F$713</definedName>
    <definedName name="QB_ROW_1425350" localSheetId="2" hidden="1">Data!$F$715</definedName>
    <definedName name="QB_ROW_1470270" localSheetId="2" hidden="1">Data!$H$393</definedName>
    <definedName name="QB_ROW_1482250" localSheetId="2" hidden="1">Data!$F$145</definedName>
    <definedName name="QB_ROW_1483050" localSheetId="2" hidden="1">Data!$F$801</definedName>
    <definedName name="QB_ROW_1483260" localSheetId="2" hidden="1">Data!$G$803</definedName>
    <definedName name="QB_ROW_1483350" localSheetId="2" hidden="1">Data!$F$804</definedName>
    <definedName name="QB_ROW_1486270" localSheetId="2" hidden="1">Data!$H$50</definedName>
    <definedName name="QB_ROW_1487250" localSheetId="2" hidden="1">Data!$F$105</definedName>
    <definedName name="QB_ROW_1488270" localSheetId="2" hidden="1">Data!$H$56</definedName>
    <definedName name="QB_ROW_1489270" localSheetId="2" hidden="1">Data!$H$62</definedName>
    <definedName name="QB_ROW_1490270" localSheetId="2" hidden="1">Data!$H$68</definedName>
    <definedName name="QB_ROW_1493250" localSheetId="2" hidden="1">Data!$F$110</definedName>
    <definedName name="QB_ROW_1494250" localSheetId="2" hidden="1">Data!$F$115</definedName>
    <definedName name="QB_ROW_1495250" localSheetId="2" hidden="1">Data!$F$120</definedName>
    <definedName name="QB_ROW_1498270" localSheetId="2" hidden="1">Data!$H$51</definedName>
    <definedName name="QB_ROW_1499270" localSheetId="2" hidden="1">Data!$H$48</definedName>
    <definedName name="QB_ROW_1500270" localSheetId="2" hidden="1">Data!$H$57</definedName>
    <definedName name="QB_ROW_1501270" localSheetId="2" hidden="1">Data!$H$54</definedName>
    <definedName name="QB_ROW_1502270" localSheetId="2" hidden="1">Data!$H$63</definedName>
    <definedName name="QB_ROW_1503270" localSheetId="2" hidden="1">Data!$H$60</definedName>
    <definedName name="QB_ROW_1504270" localSheetId="2" hidden="1">Data!$H$69</definedName>
    <definedName name="QB_ROW_1505270" localSheetId="2" hidden="1">Data!$H$66</definedName>
    <definedName name="QB_ROW_1520270" localSheetId="2" hidden="1">Data!$H$74</definedName>
    <definedName name="QB_ROW_1521270" localSheetId="2" hidden="1">Data!$H$75</definedName>
    <definedName name="QB_ROW_1522270" localSheetId="2" hidden="1">Data!$H$78</definedName>
    <definedName name="QB_ROW_1523270" localSheetId="2" hidden="1">Data!$H$79</definedName>
    <definedName name="QB_ROW_1524270" localSheetId="2" hidden="1">Data!$H$82</definedName>
    <definedName name="QB_ROW_1525270" localSheetId="2" hidden="1">Data!$H$83</definedName>
    <definedName name="QB_ROW_1526270" localSheetId="2" hidden="1">Data!$H$86</definedName>
    <definedName name="QB_ROW_1527270" localSheetId="2" hidden="1">Data!$H$87</definedName>
    <definedName name="QB_ROW_1532270" localSheetId="2" hidden="1">Data!$H$49</definedName>
    <definedName name="QB_ROW_1533270" localSheetId="2" hidden="1">Data!$H$55</definedName>
    <definedName name="QB_ROW_1534270" localSheetId="2" hidden="1">Data!$H$61</definedName>
    <definedName name="QB_ROW_1535270" localSheetId="2" hidden="1">Data!$H$67</definedName>
    <definedName name="QB_ROW_1541260" localSheetId="2" hidden="1">Data!$G$91</definedName>
    <definedName name="QB_ROW_1546250" localSheetId="2" hidden="1">Data!$F$270</definedName>
    <definedName name="QB_ROW_1551260" localSheetId="2" hidden="1">Data!$G$802</definedName>
    <definedName name="QB_ROW_1554260" localSheetId="2" hidden="1">Data!$G$275</definedName>
    <definedName name="QB_ROW_1556250" localSheetId="2" hidden="1">Data!$F$812</definedName>
    <definedName name="QB_ROW_1557260" localSheetId="2" hidden="1">Data!$G$295</definedName>
    <definedName name="QB_ROW_1558260" localSheetId="2" hidden="1">Data!$G$325</definedName>
    <definedName name="QB_ROW_1559260" localSheetId="2" hidden="1">Data!$G$353</definedName>
    <definedName name="QB_ROW_1560260" localSheetId="2" hidden="1">Data!$G$376</definedName>
    <definedName name="QB_ROW_1561260" localSheetId="2" hidden="1">Data!$G$399</definedName>
    <definedName name="QB_ROW_1562260" localSheetId="2" hidden="1">Data!$G$424</definedName>
    <definedName name="QB_ROW_1564240" localSheetId="2" hidden="1">Data!$E$735</definedName>
    <definedName name="QB_ROW_1565240" localSheetId="2" hidden="1">Data!$E$238</definedName>
    <definedName name="QB_ROW_1568250" localSheetId="2" hidden="1">Data!$F$169</definedName>
    <definedName name="QB_ROW_1569250" localSheetId="2" hidden="1">Data!$F$127</definedName>
    <definedName name="QB_ROW_1570250" localSheetId="2" hidden="1">Data!$F$128</definedName>
    <definedName name="QB_ROW_1571250" localSheetId="2" hidden="1">Data!$F$131</definedName>
    <definedName name="QB_ROW_1572250" localSheetId="2" hidden="1">Data!$F$132</definedName>
    <definedName name="QB_ROW_1573250" localSheetId="2" hidden="1">Data!$F$135</definedName>
    <definedName name="QB_ROW_1574250" localSheetId="2" hidden="1">Data!$F$136</definedName>
    <definedName name="QB_ROW_1575250" localSheetId="2" hidden="1">Data!$F$139</definedName>
    <definedName name="QB_ROW_1576250" localSheetId="2" hidden="1">Data!$F$140</definedName>
    <definedName name="QB_ROW_1583260" localSheetId="2" hidden="1">Data!$G$152</definedName>
    <definedName name="QB_ROW_1585260" localSheetId="2" hidden="1">Data!$G$714</definedName>
    <definedName name="QB_ROW_1593260" localSheetId="2" hidden="1">Data!$G$707</definedName>
    <definedName name="QB_ROW_1595260" localSheetId="2" hidden="1">Data!$G$161</definedName>
    <definedName name="QB_ROW_1596260" localSheetId="2" hidden="1">Data!$G$157</definedName>
    <definedName name="QB_ROW_1601260" localSheetId="2" hidden="1">Data!$G$641</definedName>
    <definedName name="QB_ROW_1603250" localSheetId="2" hidden="1">Data!$F$627</definedName>
    <definedName name="QB_ROW_1611230" localSheetId="2" hidden="1">Data!$D$202</definedName>
    <definedName name="QB_ROW_1612250" localSheetId="2" hidden="1">Data!$F$205</definedName>
    <definedName name="QB_ROW_1613240" localSheetId="2" hidden="1">Data!$E$726</definedName>
    <definedName name="QB_ROW_1614270" localSheetId="2" hidden="1">Data!$H$310</definedName>
    <definedName name="QB_ROW_1615270" localSheetId="2" hidden="1">Data!$H$340</definedName>
    <definedName name="QB_ROW_1616260" localSheetId="2" hidden="1">Data!$G$698</definedName>
    <definedName name="QB_ROW_1617260" localSheetId="2" hidden="1">Data!$G$694</definedName>
    <definedName name="QB_ROW_1618270" localSheetId="2" hidden="1">Data!$H$304</definedName>
    <definedName name="QB_ROW_1619270" localSheetId="2" hidden="1">Data!$H$334</definedName>
    <definedName name="QB_ROW_1623260" localSheetId="2" hidden="1">Data!$G$163</definedName>
    <definedName name="QB_ROW_1624250" localSheetId="2" hidden="1">Data!$F$207</definedName>
    <definedName name="QB_ROW_1625260" localSheetId="2" hidden="1">Data!$G$162</definedName>
    <definedName name="QB_ROW_1626270" localSheetId="2" hidden="1">Data!$H$317</definedName>
    <definedName name="QB_ROW_1628270" localSheetId="2" hidden="1">Data!$H$347</definedName>
    <definedName name="QB_ROW_1637260" localSheetId="2" hidden="1">Data!$G$153</definedName>
    <definedName name="QB_ROW_1639240" localSheetId="2" hidden="1">Data!$E$729</definedName>
    <definedName name="QB_ROW_1640260" localSheetId="2" hidden="1">Data!$G$164</definedName>
    <definedName name="QB_ROW_1642250" localSheetId="2" hidden="1">Data!$F$206</definedName>
    <definedName name="QB_ROW_1646250" localSheetId="2" hidden="1">Data!$F$737</definedName>
    <definedName name="QB_ROW_1647250" localSheetId="2" hidden="1">Data!$F$738</definedName>
    <definedName name="QB_ROW_1651260" localSheetId="2" hidden="1">Data!$G$684</definedName>
    <definedName name="QB_ROW_1652260" localSheetId="2" hidden="1">Data!$G$685</definedName>
    <definedName name="QB_ROW_1653260" localSheetId="2" hidden="1">Data!$G$686</definedName>
    <definedName name="QB_ROW_1654260" localSheetId="2" hidden="1">Data!$G$687</definedName>
    <definedName name="QB_ROW_1659260" localSheetId="2" hidden="1">Data!$G$688</definedName>
    <definedName name="QB_ROW_1662250" localSheetId="2" hidden="1">Data!$F$193</definedName>
    <definedName name="QB_ROW_1663240" localSheetId="2" hidden="1">Data!$E$727</definedName>
    <definedName name="QB_ROW_1670260" localSheetId="2" hidden="1">Data!$G$643</definedName>
    <definedName name="QB_ROW_1671250" localSheetId="2" hidden="1">Data!$F$624</definedName>
    <definedName name="QB_ROW_1673250" localSheetId="2" hidden="1">Data!$F$701</definedName>
    <definedName name="QB_ROW_1677270" localSheetId="2" hidden="1">Data!$H$309</definedName>
    <definedName name="QB_ROW_1678270" localSheetId="2" hidden="1">Data!$H$339</definedName>
    <definedName name="QB_ROW_1679270" localSheetId="2" hidden="1">Data!$H$366</definedName>
    <definedName name="QB_ROW_1680270" localSheetId="2" hidden="1">Data!$H$13</definedName>
    <definedName name="QB_ROW_1682270" localSheetId="2" hidden="1">Data!$H$388</definedName>
    <definedName name="QB_ROW_1685270" localSheetId="2" hidden="1">Data!$H$411</definedName>
    <definedName name="QB_ROW_1686270" localSheetId="2" hidden="1">Data!$H$436</definedName>
    <definedName name="QB_ROW_1689060" localSheetId="2" hidden="1">Data!$G$25</definedName>
    <definedName name="QB_ROW_1689360" localSheetId="2" hidden="1">Data!$G$27</definedName>
    <definedName name="QB_ROW_1690270" localSheetId="2" hidden="1">Data!$H$26</definedName>
    <definedName name="QB_ROW_1691250" localSheetId="2" hidden="1">Data!$F$507</definedName>
    <definedName name="QB_ROW_1695250" localSheetId="2" hidden="1">Data!$F$625</definedName>
    <definedName name="QB_ROW_1700250" localSheetId="2" hidden="1">Data!$F$197</definedName>
    <definedName name="QB_ROW_1701260" localSheetId="2" hidden="1">Data!$G$158</definedName>
    <definedName name="QB_ROW_1706270" localSheetId="2" hidden="1">Data!$H$303</definedName>
    <definedName name="QB_ROW_1707270" localSheetId="2" hidden="1">Data!$H$333</definedName>
    <definedName name="QB_ROW_1708270" localSheetId="2" hidden="1">Data!$H$361</definedName>
    <definedName name="QB_ROW_1713270" localSheetId="2" hidden="1">Data!$H$9</definedName>
    <definedName name="QB_ROW_1714270" localSheetId="2" hidden="1">Data!$H$23</definedName>
    <definedName name="QB_ROW_1721240" localSheetId="2" hidden="1">Data!$E$286</definedName>
    <definedName name="QB_ROW_1722270" localSheetId="2" hidden="1">Data!$H$383</definedName>
    <definedName name="QB_ROW_1724270" localSheetId="2" hidden="1">Data!$H$406</definedName>
    <definedName name="QB_ROW_1726270" localSheetId="2" hidden="1">Data!$H$431</definedName>
    <definedName name="QB_ROW_1728270" localSheetId="2" hidden="1">Data!$H$418</definedName>
    <definedName name="QB_ROW_1729270" localSheetId="2" hidden="1">Data!$H$443</definedName>
    <definedName name="QB_ROW_1732270" localSheetId="2" hidden="1">Data!$H$412</definedName>
    <definedName name="QB_ROW_1733270" localSheetId="2" hidden="1">Data!$H$437</definedName>
    <definedName name="QB_ROW_1734250" localSheetId="2" hidden="1">Data!$F$146</definedName>
    <definedName name="QB_ROW_1735250" localSheetId="2" hidden="1">Data!$F$702</definedName>
    <definedName name="QB_ROW_174050" localSheetId="2" hidden="1">Data!$F$274</definedName>
    <definedName name="QB_ROW_174350" localSheetId="2" hidden="1">Data!$F$276</definedName>
    <definedName name="QB_ROW_1750260" localSheetId="2" hidden="1">Data!$G$679</definedName>
    <definedName name="QB_ROW_1751250" localSheetId="2" hidden="1">Data!$F$111</definedName>
    <definedName name="QB_ROW_1752270" localSheetId="2" hidden="1">Data!$H$302</definedName>
    <definedName name="QB_ROW_1753270" localSheetId="2" hidden="1">Data!$H$332</definedName>
    <definedName name="QB_ROW_1754270" localSheetId="2" hidden="1">Data!$H$360</definedName>
    <definedName name="QB_ROW_1755270" localSheetId="2" hidden="1">Data!$H$382</definedName>
    <definedName name="QB_ROW_1756270" localSheetId="2" hidden="1">Data!$H$405</definedName>
    <definedName name="QB_ROW_1757270" localSheetId="2" hidden="1">Data!$H$430</definedName>
    <definedName name="QB_ROW_1758250" localSheetId="2" hidden="1">Data!$F$106</definedName>
    <definedName name="QB_ROW_1759250" localSheetId="2" hidden="1">Data!$F$116</definedName>
    <definedName name="QB_ROW_1760250" localSheetId="2" hidden="1">Data!$F$121</definedName>
    <definedName name="QB_ROW_1761270" localSheetId="2" hidden="1">Data!$H$308</definedName>
    <definedName name="QB_ROW_1762270" localSheetId="2" hidden="1">Data!$H$314</definedName>
    <definedName name="QB_ROW_1763270" localSheetId="2" hidden="1">Data!$H$297</definedName>
    <definedName name="QB_ROW_1764270" localSheetId="2" hidden="1">Data!$H$327</definedName>
    <definedName name="QB_ROW_1765270" localSheetId="2" hidden="1">Data!$H$338</definedName>
    <definedName name="QB_ROW_1766270" localSheetId="2" hidden="1">Data!$H$344</definedName>
    <definedName name="QB_ROW_1767270" localSheetId="2" hidden="1">Data!$H$355</definedName>
    <definedName name="QB_ROW_1768270" localSheetId="2" hidden="1">Data!$H$365</definedName>
    <definedName name="QB_ROW_1769270" localSheetId="2" hidden="1">Data!$H$370</definedName>
    <definedName name="QB_ROW_1770270" localSheetId="2" hidden="1">Data!$H$378</definedName>
    <definedName name="QB_ROW_1771270" localSheetId="2" hidden="1">Data!$H$387</definedName>
    <definedName name="QB_ROW_1772270" localSheetId="2" hidden="1">Data!$H$392</definedName>
    <definedName name="QB_ROW_1773270" localSheetId="2" hidden="1">Data!$H$401</definedName>
    <definedName name="QB_ROW_1774270" localSheetId="2" hidden="1">Data!$H$410</definedName>
    <definedName name="QB_ROW_1775270" localSheetId="2" hidden="1">Data!$H$416</definedName>
    <definedName name="QB_ROW_1776270" localSheetId="2" hidden="1">Data!$H$426</definedName>
    <definedName name="QB_ROW_1777270" localSheetId="2" hidden="1">Data!$H$435</definedName>
    <definedName name="QB_ROW_1778270" localSheetId="2" hidden="1">Data!$H$441</definedName>
    <definedName name="QB_ROW_1784250" localSheetId="2" hidden="1">Data!$F$173</definedName>
    <definedName name="QB_ROW_1793260" localSheetId="2" hidden="1">Data!$G$151</definedName>
    <definedName name="QB_ROW_1794260" localSheetId="2" hidden="1">Data!$G$575</definedName>
    <definedName name="QB_ROW_1795260" localSheetId="2" hidden="1">Data!$G$595</definedName>
    <definedName name="QB_ROW_1796250" localSheetId="2" hidden="1">Data!$F$554</definedName>
    <definedName name="QB_ROW_18301" localSheetId="2" hidden="1">Data!$A$857</definedName>
    <definedName name="QB_ROW_1833240" localSheetId="2" hidden="1">Data!$E$734</definedName>
    <definedName name="QB_ROW_20022" localSheetId="2" hidden="1">Data!$C$3</definedName>
    <definedName name="QB_ROW_20322" localSheetId="2" hidden="1">Data!$C$289</definedName>
    <definedName name="QB_ROW_21022" localSheetId="2" hidden="1">Data!$C$291</definedName>
    <definedName name="QB_ROW_21322" localSheetId="2" hidden="1">Data!$C$856</definedName>
    <definedName name="QB_ROW_221030" localSheetId="2" hidden="1">Data!$D$100</definedName>
    <definedName name="QB_ROW_221240" localSheetId="2" hidden="1">Data!$E$101</definedName>
    <definedName name="QB_ROW_221330" localSheetId="2" hidden="1">Data!$D$102</definedName>
    <definedName name="QB_ROW_239260" localSheetId="2" hidden="1">Data!$G$654</definedName>
    <definedName name="QB_ROW_243260" localSheetId="2" hidden="1">Data!$G$642</definedName>
    <definedName name="QB_ROW_246040" localSheetId="2" hidden="1">Data!$E$104</definedName>
    <definedName name="QB_ROW_246250" localSheetId="2" hidden="1">Data!$F$107</definedName>
    <definedName name="QB_ROW_246340" localSheetId="2" hidden="1">Data!$E$108</definedName>
    <definedName name="QB_ROW_248260" localSheetId="2" hidden="1">Data!$G$211</definedName>
    <definedName name="QB_ROW_256240" localSheetId="2" hidden="1">Data!$E$529</definedName>
    <definedName name="QB_ROW_261250" localSheetId="2" hidden="1">Data!$F$606</definedName>
    <definedName name="QB_ROW_262250" localSheetId="2" hidden="1">Data!$F$605</definedName>
    <definedName name="QB_ROW_264250" localSheetId="2" hidden="1">Data!$F$604</definedName>
    <definedName name="QB_ROW_265250" localSheetId="2" hidden="1">Data!$F$603</definedName>
    <definedName name="QB_ROW_267040" localSheetId="2" hidden="1">Data!$E$602</definedName>
    <definedName name="QB_ROW_267250" localSheetId="2" hidden="1">Data!$F$607</definedName>
    <definedName name="QB_ROW_267340" localSheetId="2" hidden="1">Data!$E$608</definedName>
    <definedName name="QB_ROW_272260" localSheetId="2" hidden="1">Data!$G$650</definedName>
    <definedName name="QB_ROW_286260" localSheetId="2" hidden="1">Data!$G$524</definedName>
    <definedName name="QB_ROW_288260" localSheetId="2" hidden="1">Data!$G$520</definedName>
    <definedName name="QB_ROW_290260" localSheetId="2" hidden="1">Data!$G$516</definedName>
    <definedName name="QB_ROW_291260" localSheetId="2" hidden="1">Data!$G$512</definedName>
    <definedName name="QB_ROW_294260" localSheetId="2" hidden="1">Data!$G$214</definedName>
    <definedName name="QB_ROW_302260" localSheetId="2" hidden="1">Data!$G$772</definedName>
    <definedName name="QB_ROW_313260" localSheetId="2" hidden="1">Data!$G$621</definedName>
    <definedName name="QB_ROW_326260" localSheetId="2" hidden="1">Data!$G$570</definedName>
    <definedName name="QB_ROW_34050" localSheetId="2" hidden="1">Data!$F$6</definedName>
    <definedName name="QB_ROW_34350" localSheetId="2" hidden="1">Data!$F$20</definedName>
    <definedName name="QB_ROW_35050" localSheetId="2" hidden="1">Data!$F$21</definedName>
    <definedName name="QB_ROW_35350" localSheetId="2" hidden="1">Data!$F$31</definedName>
    <definedName name="QB_ROW_355060" localSheetId="2" hidden="1">Data!$G$8</definedName>
    <definedName name="QB_ROW_355270" localSheetId="2" hidden="1">Data!$H$10</definedName>
    <definedName name="QB_ROW_355360" localSheetId="2" hidden="1">Data!$G$11</definedName>
    <definedName name="QB_ROW_356060" localSheetId="2" hidden="1">Data!$G$22</definedName>
    <definedName name="QB_ROW_356360" localSheetId="2" hidden="1">Data!$G$24</definedName>
    <definedName name="QB_ROW_357260" localSheetId="2" hidden="1">Data!$G$36</definedName>
    <definedName name="QB_ROW_358260" localSheetId="2" hidden="1">Data!$G$42</definedName>
    <definedName name="QB_ROW_360060" localSheetId="2" hidden="1">Data!$G$53</definedName>
    <definedName name="QB_ROW_360360" localSheetId="2" hidden="1">Data!$G$58</definedName>
    <definedName name="QB_ROW_36040" localSheetId="2" hidden="1">Data!$E$33</definedName>
    <definedName name="QB_ROW_361060" localSheetId="2" hidden="1">Data!$G$77</definedName>
    <definedName name="QB_ROW_361360" localSheetId="2" hidden="1">Data!$G$80</definedName>
    <definedName name="QB_ROW_363050" localSheetId="2" hidden="1">Data!$F$150</definedName>
    <definedName name="QB_ROW_363260" localSheetId="2" hidden="1">Data!$G$154</definedName>
    <definedName name="QB_ROW_363350" localSheetId="2" hidden="1">Data!$F$155</definedName>
    <definedName name="QB_ROW_36340" localSheetId="2" hidden="1">Data!$E$98</definedName>
    <definedName name="QB_ROW_367040" localSheetId="2" hidden="1">Data!$E$192</definedName>
    <definedName name="QB_ROW_367250" localSheetId="2" hidden="1">Data!$F$194</definedName>
    <definedName name="QB_ROW_367340" localSheetId="2" hidden="1">Data!$E$195</definedName>
    <definedName name="QB_ROW_37050" localSheetId="2" hidden="1">Data!$F$34</definedName>
    <definedName name="QB_ROW_371050" localSheetId="2" hidden="1">Data!$F$213</definedName>
    <definedName name="QB_ROW_371260" localSheetId="2" hidden="1">Data!$G$216</definedName>
    <definedName name="QB_ROW_371350" localSheetId="2" hidden="1">Data!$F$217</definedName>
    <definedName name="QB_ROW_372260" localSheetId="2" hidden="1">Data!$G$181</definedName>
    <definedName name="QB_ROW_37350" localSheetId="2" hidden="1">Data!$F$39</definedName>
    <definedName name="QB_ROW_374250" localSheetId="2" hidden="1">Data!$F$244</definedName>
    <definedName name="QB_ROW_376240" localSheetId="2" hidden="1">Data!$E$251</definedName>
    <definedName name="QB_ROW_378240" localSheetId="2" hidden="1">Data!$E$257</definedName>
    <definedName name="QB_ROW_38050" localSheetId="2" hidden="1">Data!$F$40</definedName>
    <definedName name="QB_ROW_382250" localSheetId="2" hidden="1">Data!$F$278</definedName>
    <definedName name="QB_ROW_383030" localSheetId="2" hidden="1">Data!$D$750</definedName>
    <definedName name="QB_ROW_383240" localSheetId="2" hidden="1">Data!$E$755</definedName>
    <definedName name="QB_ROW_383330" localSheetId="2" hidden="1">Data!$D$756</definedName>
    <definedName name="QB_ROW_38350" localSheetId="2" hidden="1">Data!$F$45</definedName>
    <definedName name="QB_ROW_385060" localSheetId="2" hidden="1">Data!$G$301</definedName>
    <definedName name="QB_ROW_385270" localSheetId="2" hidden="1">Data!$H$305</definedName>
    <definedName name="QB_ROW_385360" localSheetId="2" hidden="1">Data!$G$306</definedName>
    <definedName name="QB_ROW_388060" localSheetId="2" hidden="1">Data!$G$331</definedName>
    <definedName name="QB_ROW_388270" localSheetId="2" hidden="1">Data!$H$335</definedName>
    <definedName name="QB_ROW_388360" localSheetId="2" hidden="1">Data!$G$336</definedName>
    <definedName name="QB_ROW_389060" localSheetId="2" hidden="1">Data!$G$359</definedName>
    <definedName name="QB_ROW_389270" localSheetId="2" hidden="1">Data!$H$362</definedName>
    <definedName name="QB_ROW_389360" localSheetId="2" hidden="1">Data!$G$363</definedName>
    <definedName name="QB_ROW_390060" localSheetId="2" hidden="1">Data!$G$381</definedName>
    <definedName name="QB_ROW_390270" localSheetId="2" hidden="1">Data!$H$384</definedName>
    <definedName name="QB_ROW_390360" localSheetId="2" hidden="1">Data!$G$385</definedName>
    <definedName name="QB_ROW_391060" localSheetId="2" hidden="1">Data!$G$404</definedName>
    <definedName name="QB_ROW_391270" localSheetId="2" hidden="1">Data!$H$407</definedName>
    <definedName name="QB_ROW_391360" localSheetId="2" hidden="1">Data!$G$408</definedName>
    <definedName name="QB_ROW_392060" localSheetId="2" hidden="1">Data!$G$429</definedName>
    <definedName name="QB_ROW_392270" localSheetId="2" hidden="1">Data!$H$432</definedName>
    <definedName name="QB_ROW_392360" localSheetId="2" hidden="1">Data!$G$433</definedName>
    <definedName name="QB_ROW_393260" localSheetId="2" hidden="1">Data!$G$450</definedName>
    <definedName name="QB_ROW_395250" localSheetId="2" hidden="1">Data!$F$467</definedName>
    <definedName name="QB_ROW_396250" localSheetId="2" hidden="1">Data!$F$474</definedName>
    <definedName name="QB_ROW_397250" localSheetId="2" hidden="1">Data!$F$481</definedName>
    <definedName name="QB_ROW_398250" localSheetId="2" hidden="1">Data!$F$488</definedName>
    <definedName name="QB_ROW_399050" localSheetId="2" hidden="1">Data!$F$494</definedName>
    <definedName name="QB_ROW_399260" localSheetId="2" hidden="1">Data!$G$495</definedName>
    <definedName name="QB_ROW_399350" localSheetId="2" hidden="1">Data!$F$496</definedName>
    <definedName name="QB_ROW_400250" localSheetId="2" hidden="1">Data!$F$504</definedName>
    <definedName name="QB_ROW_40050" localSheetId="2" hidden="1">Data!$F$46</definedName>
    <definedName name="QB_ROW_401050" localSheetId="2" hidden="1">Data!$F$515</definedName>
    <definedName name="QB_ROW_401260" localSheetId="2" hidden="1">Data!$G$517</definedName>
    <definedName name="QB_ROW_401350" localSheetId="2" hidden="1">Data!$F$518</definedName>
    <definedName name="QB_ROW_403250" localSheetId="2" hidden="1">Data!$F$535</definedName>
    <definedName name="QB_ROW_40350" localSheetId="2" hidden="1">Data!$F$71</definedName>
    <definedName name="QB_ROW_404250" localSheetId="2" hidden="1">Data!$F$542</definedName>
    <definedName name="QB_ROW_405250" localSheetId="2" hidden="1">Data!$F$549</definedName>
    <definedName name="QB_ROW_406250" localSheetId="2" hidden="1">Data!$F$555</definedName>
    <definedName name="QB_ROW_408050" localSheetId="2" hidden="1">Data!$F$569</definedName>
    <definedName name="QB_ROW_408260" localSheetId="2" hidden="1">Data!$G$576</definedName>
    <definedName name="QB_ROW_408350" localSheetId="2" hidden="1">Data!$F$577</definedName>
    <definedName name="QB_ROW_41050" localSheetId="2" hidden="1">Data!$F$72</definedName>
    <definedName name="QB_ROW_411250" localSheetId="2" hidden="1">Data!$F$614</definedName>
    <definedName name="QB_ROW_412240" localSheetId="2" hidden="1">Data!$E$662</definedName>
    <definedName name="QB_ROW_41350" localSheetId="2" hidden="1">Data!$F$89</definedName>
    <definedName name="QB_ROW_414250" localSheetId="2" hidden="1">Data!$F$634</definedName>
    <definedName name="QB_ROW_415040" localSheetId="2" hidden="1">Data!$E$676</definedName>
    <definedName name="QB_ROW_415250" localSheetId="2" hidden="1">Data!$F$690</definedName>
    <definedName name="QB_ROW_415340" localSheetId="2" hidden="1">Data!$E$691</definedName>
    <definedName name="QB_ROW_416050" localSheetId="2" hidden="1">Data!$F$646</definedName>
    <definedName name="QB_ROW_416260" localSheetId="2" hidden="1">Data!$G$647</definedName>
    <definedName name="QB_ROW_416350" localSheetId="2" hidden="1">Data!$F$648</definedName>
    <definedName name="QB_ROW_418250" localSheetId="2" hidden="1">Data!$F$760</definedName>
    <definedName name="QB_ROW_419250" localSheetId="2" hidden="1">Data!$F$767</definedName>
    <definedName name="QB_ROW_420050" localSheetId="2" hidden="1">Data!$F$776</definedName>
    <definedName name="QB_ROW_420260" localSheetId="2" hidden="1">Data!$G$778</definedName>
    <definedName name="QB_ROW_420350" localSheetId="2" hidden="1">Data!$F$779</definedName>
    <definedName name="QB_ROW_421050" localSheetId="2" hidden="1">Data!$F$791</definedName>
    <definedName name="QB_ROW_421260" localSheetId="2" hidden="1">Data!$G$792</definedName>
    <definedName name="QB_ROW_421350" localSheetId="2" hidden="1">Data!$F$793</definedName>
    <definedName name="QB_ROW_423250" localSheetId="2" hidden="1">Data!$F$806</definedName>
    <definedName name="QB_ROW_425250" localSheetId="2" hidden="1">Data!$F$814</definedName>
    <definedName name="QB_ROW_428250" localSheetId="2" hidden="1">Data!$F$823</definedName>
    <definedName name="QB_ROW_429250" localSheetId="2" hidden="1">Data!$F$830</definedName>
    <definedName name="QB_ROW_430250" localSheetId="2" hidden="1">Data!$F$837</definedName>
    <definedName name="QB_ROW_43030" localSheetId="2" hidden="1">Data!$D$143</definedName>
    <definedName name="QB_ROW_431250" localSheetId="2" hidden="1">Data!$F$844</definedName>
    <definedName name="QB_ROW_432250" localSheetId="2" hidden="1">Data!$F$850</definedName>
    <definedName name="QB_ROW_433270" localSheetId="2" hidden="1">Data!$H$328</definedName>
    <definedName name="QB_ROW_43330" localSheetId="2" hidden="1">Data!$D$188</definedName>
    <definedName name="QB_ROW_434270" localSheetId="2" hidden="1">Data!$H$298</definedName>
    <definedName name="QB_ROW_44040" localSheetId="2" hidden="1">Data!$E$144</definedName>
    <definedName name="QB_ROW_441260" localSheetId="2" hidden="1">Data!$G$572</definedName>
    <definedName name="QB_ROW_44250" localSheetId="2" hidden="1">Data!$F$166</definedName>
    <definedName name="QB_ROW_44340" localSheetId="2" hidden="1">Data!$E$167</definedName>
    <definedName name="QB_ROW_448260" localSheetId="2" hidden="1">Data!$G$593</definedName>
    <definedName name="QB_ROW_460030" localSheetId="2" hidden="1">Data!$D$103</definedName>
    <definedName name="QB_ROW_460330" localSheetId="2" hidden="1">Data!$D$124</definedName>
    <definedName name="QB_ROW_46040" localSheetId="2" hidden="1">Data!$E$168</definedName>
    <definedName name="QB_ROW_46340" localSheetId="2" hidden="1">Data!$E$170</definedName>
    <definedName name="QB_ROW_47230" localSheetId="2" hidden="1">Data!$D$189</definedName>
    <definedName name="QB_ROW_48030" localSheetId="2" hidden="1">Data!$D$190</definedName>
    <definedName name="QB_ROW_48330" localSheetId="2" hidden="1">Data!$D$201</definedName>
    <definedName name="QB_ROW_49040" localSheetId="2" hidden="1">Data!$E$171</definedName>
    <definedName name="QB_ROW_49250" localSheetId="2" hidden="1">Data!$F$176</definedName>
    <definedName name="QB_ROW_49340" localSheetId="2" hidden="1">Data!$E$177</definedName>
    <definedName name="QB_ROW_50030" localSheetId="2" hidden="1">Data!$D$203</definedName>
    <definedName name="QB_ROW_50330" localSheetId="2" hidden="1">Data!$D$226</definedName>
    <definedName name="QB_ROW_51040" localSheetId="2" hidden="1">Data!$E$204</definedName>
    <definedName name="QB_ROW_51340" localSheetId="2" hidden="1">Data!$E$208</definedName>
    <definedName name="QB_ROW_523270" localSheetId="2" hidden="1">Data!$H$17</definedName>
    <definedName name="QB_ROW_53040" localSheetId="2" hidden="1">Data!$E$209</definedName>
    <definedName name="QB_ROW_53340" localSheetId="2" hidden="1">Data!$E$225</definedName>
    <definedName name="QB_ROW_540260" localSheetId="2" hidden="1">Data!$G$583</definedName>
    <definedName name="QB_ROW_54040" localSheetId="2" hidden="1">Data!$E$178</definedName>
    <definedName name="QB_ROW_541260" localSheetId="2" hidden="1">Data!$G$591</definedName>
    <definedName name="QB_ROW_542260" localSheetId="2" hidden="1">Data!$G$589</definedName>
    <definedName name="QB_ROW_54250" localSheetId="2" hidden="1">Data!$F$186</definedName>
    <definedName name="QB_ROW_54340" localSheetId="2" hidden="1">Data!$E$187</definedName>
    <definedName name="QB_ROW_545260" localSheetId="2" hidden="1">Data!$G$566</definedName>
    <definedName name="QB_ROW_546260" localSheetId="2" hidden="1">Data!$G$565</definedName>
    <definedName name="QB_ROW_548260" localSheetId="2" hidden="1">Data!$G$561</definedName>
    <definedName name="QB_ROW_55050" localSheetId="2" hidden="1">Data!$F$179</definedName>
    <definedName name="QB_ROW_55260" localSheetId="2" hidden="1">Data!$G$184</definedName>
    <definedName name="QB_ROW_55350" localSheetId="2" hidden="1">Data!$F$185</definedName>
    <definedName name="QB_ROW_555260" localSheetId="2" hidden="1">Data!$G$562</definedName>
    <definedName name="QB_ROW_569060" localSheetId="2" hidden="1">Data!$G$12</definedName>
    <definedName name="QB_ROW_569270" localSheetId="2" hidden="1">Data!$H$14</definedName>
    <definedName name="QB_ROW_569360" localSheetId="2" hidden="1">Data!$G$15</definedName>
    <definedName name="QB_ROW_57030" localSheetId="2" hidden="1">Data!$D$241</definedName>
    <definedName name="QB_ROW_571260" localSheetId="2" hidden="1">Data!$G$37</definedName>
    <definedName name="QB_ROW_572260" localSheetId="2" hidden="1">Data!$G$43</definedName>
    <definedName name="QB_ROW_57330" localSheetId="2" hidden="1">Data!$D$248</definedName>
    <definedName name="QB_ROW_574060" localSheetId="2" hidden="1">Data!$G$59</definedName>
    <definedName name="QB_ROW_574360" localSheetId="2" hidden="1">Data!$G$64</definedName>
    <definedName name="QB_ROW_575060" localSheetId="2" hidden="1">Data!$G$81</definedName>
    <definedName name="QB_ROW_575360" localSheetId="2" hidden="1">Data!$G$84</definedName>
    <definedName name="QB_ROW_577050" localSheetId="2" hidden="1">Data!$F$156</definedName>
    <definedName name="QB_ROW_577350" localSheetId="2" hidden="1">Data!$F$159</definedName>
    <definedName name="QB_ROW_58040" localSheetId="2" hidden="1">Data!$E$242</definedName>
    <definedName name="QB_ROW_581040" localSheetId="2" hidden="1">Data!$E$196</definedName>
    <definedName name="QB_ROW_581250" localSheetId="2" hidden="1">Data!$F$198</definedName>
    <definedName name="QB_ROW_581340" localSheetId="2" hidden="1">Data!$E$199</definedName>
    <definedName name="QB_ROW_582250" localSheetId="2" hidden="1">Data!$F$174</definedName>
    <definedName name="QB_ROW_58340" localSheetId="2" hidden="1">Data!$E$247</definedName>
    <definedName name="QB_ROW_585050" localSheetId="2" hidden="1">Data!$F$218</definedName>
    <definedName name="QB_ROW_585350" localSheetId="2" hidden="1">Data!$F$221</definedName>
    <definedName name="QB_ROW_586260" localSheetId="2" hidden="1">Data!$G$182</definedName>
    <definedName name="QB_ROW_588250" localSheetId="2" hidden="1">Data!$F$245</definedName>
    <definedName name="QB_ROW_590240" localSheetId="2" hidden="1">Data!$E$252</definedName>
    <definedName name="QB_ROW_592240" localSheetId="2" hidden="1">Data!$E$258</definedName>
    <definedName name="QB_ROW_596250" localSheetId="2" hidden="1">Data!$F$279</definedName>
    <definedName name="QB_ROW_597240" localSheetId="2" hidden="1">Data!$E$747</definedName>
    <definedName name="QB_ROW_599060" localSheetId="2" hidden="1">Data!$G$307</definedName>
    <definedName name="QB_ROW_599270" localSheetId="2" hidden="1">Data!$H$311</definedName>
    <definedName name="QB_ROW_599360" localSheetId="2" hidden="1">Data!$G$312</definedName>
    <definedName name="QB_ROW_602060" localSheetId="2" hidden="1">Data!$G$337</definedName>
    <definedName name="QB_ROW_602270" localSheetId="2" hidden="1">Data!$H$341</definedName>
    <definedName name="QB_ROW_602360" localSheetId="2" hidden="1">Data!$G$342</definedName>
    <definedName name="QB_ROW_603060" localSheetId="2" hidden="1">Data!$G$364</definedName>
    <definedName name="QB_ROW_603270" localSheetId="2" hidden="1">Data!$H$367</definedName>
    <definedName name="QB_ROW_603360" localSheetId="2" hidden="1">Data!$G$368</definedName>
    <definedName name="QB_ROW_604060" localSheetId="2" hidden="1">Data!$G$386</definedName>
    <definedName name="QB_ROW_604270" localSheetId="2" hidden="1">Data!$H$389</definedName>
    <definedName name="QB_ROW_604360" localSheetId="2" hidden="1">Data!$G$390</definedName>
    <definedName name="QB_ROW_605060" localSheetId="2" hidden="1">Data!$G$409</definedName>
    <definedName name="QB_ROW_605270" localSheetId="2" hidden="1">Data!$H$413</definedName>
    <definedName name="QB_ROW_605360" localSheetId="2" hidden="1">Data!$G$414</definedName>
    <definedName name="QB_ROW_606060" localSheetId="2" hidden="1">Data!$G$434</definedName>
    <definedName name="QB_ROW_606270" localSheetId="2" hidden="1">Data!$H$438</definedName>
    <definedName name="QB_ROW_606360" localSheetId="2" hidden="1">Data!$G$439</definedName>
    <definedName name="QB_ROW_609250" localSheetId="2" hidden="1">Data!$F$468</definedName>
    <definedName name="QB_ROW_610250" localSheetId="2" hidden="1">Data!$F$475</definedName>
    <definedName name="QB_ROW_61030" localSheetId="2" hidden="1">Data!$D$249</definedName>
    <definedName name="QB_ROW_611250" localSheetId="2" hidden="1">Data!$F$482</definedName>
    <definedName name="QB_ROW_612250" localSheetId="2" hidden="1">Data!$F$489</definedName>
    <definedName name="QB_ROW_61330" localSheetId="2" hidden="1">Data!$D$254</definedName>
    <definedName name="QB_ROW_614250" localSheetId="2" hidden="1">Data!$F$505</definedName>
    <definedName name="QB_ROW_615050" localSheetId="2" hidden="1">Data!$F$519</definedName>
    <definedName name="QB_ROW_615260" localSheetId="2" hidden="1">Data!$G$521</definedName>
    <definedName name="QB_ROW_615350" localSheetId="2" hidden="1">Data!$F$522</definedName>
    <definedName name="QB_ROW_617250" localSheetId="2" hidden="1">Data!$F$536</definedName>
    <definedName name="QB_ROW_618250" localSheetId="2" hidden="1">Data!$F$543</definedName>
    <definedName name="QB_ROW_619250" localSheetId="2" hidden="1">Data!$F$550</definedName>
    <definedName name="QB_ROW_622050" localSheetId="2" hidden="1">Data!$F$578</definedName>
    <definedName name="QB_ROW_622260" localSheetId="2" hidden="1">Data!$G$586</definedName>
    <definedName name="QB_ROW_622350" localSheetId="2" hidden="1">Data!$F$587</definedName>
    <definedName name="QB_ROW_625250" localSheetId="2" hidden="1">Data!$F$615</definedName>
    <definedName name="QB_ROW_626240" localSheetId="2" hidden="1">Data!$E$663</definedName>
    <definedName name="QB_ROW_628250" localSheetId="2" hidden="1">Data!$F$635</definedName>
    <definedName name="QB_ROW_629040" localSheetId="2" hidden="1">Data!$E$692</definedName>
    <definedName name="QB_ROW_629250" localSheetId="2" hidden="1">Data!$F$703</definedName>
    <definedName name="QB_ROW_629340" localSheetId="2" hidden="1">Data!$E$704</definedName>
    <definedName name="QB_ROW_630050" localSheetId="2" hidden="1">Data!$F$649</definedName>
    <definedName name="QB_ROW_630260" localSheetId="2" hidden="1">Data!$G$651</definedName>
    <definedName name="QB_ROW_63030" localSheetId="2" hidden="1">Data!$D$255</definedName>
    <definedName name="QB_ROW_630350" localSheetId="2" hidden="1">Data!$F$652</definedName>
    <definedName name="QB_ROW_632250" localSheetId="2" hidden="1">Data!$F$761</definedName>
    <definedName name="QB_ROW_63240" localSheetId="2" hidden="1">Data!$E$260</definedName>
    <definedName name="QB_ROW_63330" localSheetId="2" hidden="1">Data!$D$261</definedName>
    <definedName name="QB_ROW_634050" localSheetId="2" hidden="1">Data!$F$780</definedName>
    <definedName name="QB_ROW_634260" localSheetId="2" hidden="1">Data!$G$782</definedName>
    <definedName name="QB_ROW_634350" localSheetId="2" hidden="1">Data!$F$783</definedName>
    <definedName name="QB_ROW_637250" localSheetId="2" hidden="1">Data!$F$807</definedName>
    <definedName name="QB_ROW_639250" localSheetId="2" hidden="1">Data!$F$815</definedName>
    <definedName name="QB_ROW_64030" localSheetId="2" hidden="1">Data!$D$262</definedName>
    <definedName name="QB_ROW_642250" localSheetId="2" hidden="1">Data!$F$824</definedName>
    <definedName name="QB_ROW_64240" localSheetId="2" hidden="1">Data!$E$282</definedName>
    <definedName name="QB_ROW_643250" localSheetId="2" hidden="1">Data!$F$831</definedName>
    <definedName name="QB_ROW_64330" localSheetId="2" hidden="1">Data!$D$283</definedName>
    <definedName name="QB_ROW_644250" localSheetId="2" hidden="1">Data!$F$838</definedName>
    <definedName name="QB_ROW_646250" localSheetId="2" hidden="1">Data!$F$851</definedName>
    <definedName name="QB_ROW_65040" localSheetId="2" hidden="1">Data!$E$263</definedName>
    <definedName name="QB_ROW_652260" localSheetId="2" hidden="1">Data!$G$564</definedName>
    <definedName name="QB_ROW_65250" localSheetId="2" hidden="1">Data!$F$267</definedName>
    <definedName name="QB_ROW_65340" localSheetId="2" hidden="1">Data!$E$268</definedName>
    <definedName name="QB_ROW_66040" localSheetId="2" hidden="1">Data!$E$269</definedName>
    <definedName name="QB_ROW_66250" localSheetId="2" hidden="1">Data!$F$271</definedName>
    <definedName name="QB_ROW_66340" localSheetId="2" hidden="1">Data!$E$272</definedName>
    <definedName name="QB_ROW_674240" localSheetId="2" hidden="1">Data!$E$754</definedName>
    <definedName name="QB_ROW_676060" localSheetId="2" hidden="1">Data!$G$16</definedName>
    <definedName name="QB_ROW_676270" localSheetId="2" hidden="1">Data!$H$18</definedName>
    <definedName name="QB_ROW_676360" localSheetId="2" hidden="1">Data!$G$19</definedName>
    <definedName name="QB_ROW_677060" localSheetId="2" hidden="1">Data!$G$28</definedName>
    <definedName name="QB_ROW_677360" localSheetId="2" hidden="1">Data!$G$30</definedName>
    <definedName name="QB_ROW_678260" localSheetId="2" hidden="1">Data!$G$38</definedName>
    <definedName name="QB_ROW_679260" localSheetId="2" hidden="1">Data!$G$44</definedName>
    <definedName name="QB_ROW_68040" localSheetId="2" hidden="1">Data!$E$273</definedName>
    <definedName name="QB_ROW_681060" localSheetId="2" hidden="1">Data!$G$65</definedName>
    <definedName name="QB_ROW_681360" localSheetId="2" hidden="1">Data!$G$70</definedName>
    <definedName name="QB_ROW_682060" localSheetId="2" hidden="1">Data!$G$85</definedName>
    <definedName name="QB_ROW_682360" localSheetId="2" hidden="1">Data!$G$88</definedName>
    <definedName name="QB_ROW_68250" localSheetId="2" hidden="1">Data!$F$280</definedName>
    <definedName name="QB_ROW_68340" localSheetId="2" hidden="1">Data!$E$281</definedName>
    <definedName name="QB_ROW_684050" localSheetId="2" hidden="1">Data!$F$160</definedName>
    <definedName name="QB_ROW_684350" localSheetId="2" hidden="1">Data!$F$165</definedName>
    <definedName name="QB_ROW_688240" localSheetId="2" hidden="1">Data!$E$200</definedName>
    <definedName name="QB_ROW_689250" localSheetId="2" hidden="1">Data!$F$175</definedName>
    <definedName name="QB_ROW_69030" localSheetId="2" hidden="1">Data!$D$292</definedName>
    <definedName name="QB_ROW_692050" localSheetId="2" hidden="1">Data!$F$222</definedName>
    <definedName name="QB_ROW_692350" localSheetId="2" hidden="1">Data!$F$224</definedName>
    <definedName name="QB_ROW_693260" localSheetId="2" hidden="1">Data!$G$183</definedName>
    <definedName name="QB_ROW_69330" localSheetId="2" hidden="1">Data!$D$453</definedName>
    <definedName name="QB_ROW_695250" localSheetId="2" hidden="1">Data!$F$246</definedName>
    <definedName name="QB_ROW_697240" localSheetId="2" hidden="1">Data!$E$253</definedName>
    <definedName name="QB_ROW_699240" localSheetId="2" hidden="1">Data!$E$259</definedName>
    <definedName name="QB_ROW_700250" localSheetId="2" hidden="1">Data!$F$266</definedName>
    <definedName name="QB_ROW_70040" localSheetId="2" hidden="1">Data!$E$293</definedName>
    <definedName name="QB_ROW_70340" localSheetId="2" hidden="1">Data!$E$322</definedName>
    <definedName name="QB_ROW_7040" localSheetId="2" hidden="1">Data!$E$5</definedName>
    <definedName name="QB_ROW_704240" localSheetId="2" hidden="1">Data!$E$746</definedName>
    <definedName name="QB_ROW_706060" localSheetId="2" hidden="1">Data!$G$313</definedName>
    <definedName name="QB_ROW_706270" localSheetId="2" hidden="1">Data!$H$318</definedName>
    <definedName name="QB_ROW_706360" localSheetId="2" hidden="1">Data!$G$319</definedName>
    <definedName name="QB_ROW_709060" localSheetId="2" hidden="1">Data!$G$343</definedName>
    <definedName name="QB_ROW_709270" localSheetId="2" hidden="1">Data!$H$348</definedName>
    <definedName name="QB_ROW_709360" localSheetId="2" hidden="1">Data!$G$349</definedName>
    <definedName name="QB_ROW_710060" localSheetId="2" hidden="1">Data!$G$369</definedName>
    <definedName name="QB_ROW_710270" localSheetId="2" hidden="1">Data!$H$371</definedName>
    <definedName name="QB_ROW_710360" localSheetId="2" hidden="1">Data!$G$372</definedName>
    <definedName name="QB_ROW_71050" localSheetId="2" hidden="1">Data!$F$294</definedName>
    <definedName name="QB_ROW_711060" localSheetId="2" hidden="1">Data!$G$391</definedName>
    <definedName name="QB_ROW_711270" localSheetId="2" hidden="1">Data!$H$394</definedName>
    <definedName name="QB_ROW_711360" localSheetId="2" hidden="1">Data!$G$395</definedName>
    <definedName name="QB_ROW_712060" localSheetId="2" hidden="1">Data!$G$415</definedName>
    <definedName name="QB_ROW_712270" localSheetId="2" hidden="1">Data!$H$419</definedName>
    <definedName name="QB_ROW_712360" localSheetId="2" hidden="1">Data!$G$420</definedName>
    <definedName name="QB_ROW_71260" localSheetId="2" hidden="1">Data!$G$320</definedName>
    <definedName name="QB_ROW_713060" localSheetId="2" hidden="1">Data!$G$440</definedName>
    <definedName name="QB_ROW_713270" localSheetId="2" hidden="1">Data!$H$444</definedName>
    <definedName name="QB_ROW_713360" localSheetId="2" hidden="1">Data!$G$445</definedName>
    <definedName name="QB_ROW_71350" localSheetId="2" hidden="1">Data!$F$321</definedName>
    <definedName name="QB_ROW_716250" localSheetId="2" hidden="1">Data!$F$469</definedName>
    <definedName name="QB_ROW_717250" localSheetId="2" hidden="1">Data!$F$476</definedName>
    <definedName name="QB_ROW_718250" localSheetId="2" hidden="1">Data!$F$483</definedName>
    <definedName name="QB_ROW_719250" localSheetId="2" hidden="1">Data!$F$490</definedName>
    <definedName name="QB_ROW_720050" localSheetId="2" hidden="1">Data!$F$497</definedName>
    <definedName name="QB_ROW_720260" localSheetId="2" hidden="1">Data!$G$498</definedName>
    <definedName name="QB_ROW_720350" localSheetId="2" hidden="1">Data!$F$499</definedName>
    <definedName name="QB_ROW_721250" localSheetId="2" hidden="1">Data!$F$506</definedName>
    <definedName name="QB_ROW_722050" localSheetId="2" hidden="1">Data!$F$523</definedName>
    <definedName name="QB_ROW_722260" localSheetId="2" hidden="1">Data!$G$525</definedName>
    <definedName name="QB_ROW_722350" localSheetId="2" hidden="1">Data!$F$526</definedName>
    <definedName name="QB_ROW_724250" localSheetId="2" hidden="1">Data!$F$537</definedName>
    <definedName name="QB_ROW_725250" localSheetId="2" hidden="1">Data!$F$544</definedName>
    <definedName name="QB_ROW_726250" localSheetId="2" hidden="1">Data!$F$551</definedName>
    <definedName name="QB_ROW_727250" localSheetId="2" hidden="1">Data!$F$556</definedName>
    <definedName name="QB_ROW_729050" localSheetId="2" hidden="1">Data!$F$588</definedName>
    <definedName name="QB_ROW_729260" localSheetId="2" hidden="1">Data!$G$596</definedName>
    <definedName name="QB_ROW_729350" localSheetId="2" hidden="1">Data!$F$597</definedName>
    <definedName name="QB_ROW_73040" localSheetId="2" hidden="1">Data!$E$323</definedName>
    <definedName name="QB_ROW_732250" localSheetId="2" hidden="1">Data!$F$616</definedName>
    <definedName name="QB_ROW_733240" localSheetId="2" hidden="1">Data!$E$664</definedName>
    <definedName name="QB_ROW_73340" localSheetId="2" hidden="1">Data!$E$452</definedName>
    <definedName name="QB_ROW_7340" localSheetId="2" hidden="1">Data!$E$32</definedName>
    <definedName name="QB_ROW_734250" localSheetId="2" hidden="1">Data!$F$626</definedName>
    <definedName name="QB_ROW_735250" localSheetId="2" hidden="1">Data!$F$636</definedName>
    <definedName name="QB_ROW_736040" localSheetId="2" hidden="1">Data!$E$705</definedName>
    <definedName name="QB_ROW_736340" localSheetId="2" hidden="1">Data!$E$711</definedName>
    <definedName name="QB_ROW_737050" localSheetId="2" hidden="1">Data!$F$653</definedName>
    <definedName name="QB_ROW_737260" localSheetId="2" hidden="1">Data!$G$655</definedName>
    <definedName name="QB_ROW_737350" localSheetId="2" hidden="1">Data!$F$656</definedName>
    <definedName name="QB_ROW_739250" localSheetId="2" hidden="1">Data!$F$762</definedName>
    <definedName name="QB_ROW_74050" localSheetId="2" hidden="1">Data!$F$324</definedName>
    <definedName name="QB_ROW_741050" localSheetId="2" hidden="1">Data!$F$784</definedName>
    <definedName name="QB_ROW_741260" localSheetId="2" hidden="1">Data!$G$786</definedName>
    <definedName name="QB_ROW_741350" localSheetId="2" hidden="1">Data!$F$787</definedName>
    <definedName name="QB_ROW_742050" localSheetId="2" hidden="1">Data!$F$794</definedName>
    <definedName name="QB_ROW_742260" localSheetId="2" hidden="1">Data!$G$795</definedName>
    <definedName name="QB_ROW_742350" localSheetId="2" hidden="1">Data!$F$796</definedName>
    <definedName name="QB_ROW_74260" localSheetId="2" hidden="1">Data!$G$350</definedName>
    <definedName name="QB_ROW_74350" localSheetId="2" hidden="1">Data!$F$351</definedName>
    <definedName name="QB_ROW_744250" localSheetId="2" hidden="1">Data!$F$808</definedName>
    <definedName name="QB_ROW_746250" localSheetId="2" hidden="1">Data!$F$816</definedName>
    <definedName name="QB_ROW_749250" localSheetId="2" hidden="1">Data!$F$825</definedName>
    <definedName name="QB_ROW_750250" localSheetId="2" hidden="1">Data!$F$832</definedName>
    <definedName name="QB_ROW_75050" localSheetId="2" hidden="1">Data!$F$352</definedName>
    <definedName name="QB_ROW_751250" localSheetId="2" hidden="1">Data!$F$839</definedName>
    <definedName name="QB_ROW_752250" localSheetId="2" hidden="1">Data!$F$845</definedName>
    <definedName name="QB_ROW_75260" localSheetId="2" hidden="1">Data!$G$373</definedName>
    <definedName name="QB_ROW_753250" localSheetId="2" hidden="1">Data!$F$852</definedName>
    <definedName name="QB_ROW_75350" localSheetId="2" hidden="1">Data!$F$374</definedName>
    <definedName name="QB_ROW_754260" localSheetId="2" hidden="1">Data!$G$585</definedName>
    <definedName name="QB_ROW_755260" localSheetId="2" hidden="1">Data!$G$563</definedName>
    <definedName name="QB_ROW_756260" localSheetId="2" hidden="1">Data!$G$590</definedName>
    <definedName name="QB_ROW_759260" localSheetId="2" hidden="1">Data!$G$579</definedName>
    <definedName name="QB_ROW_760260" localSheetId="2" hidden="1">Data!$G$581</definedName>
    <definedName name="QB_ROW_76050" localSheetId="2" hidden="1">Data!$F$375</definedName>
    <definedName name="QB_ROW_762260" localSheetId="2" hidden="1">Data!$G$592</definedName>
    <definedName name="QB_ROW_76260" localSheetId="2" hidden="1">Data!$G$396</definedName>
    <definedName name="QB_ROW_76350" localSheetId="2" hidden="1">Data!$F$397</definedName>
    <definedName name="QB_ROW_77050" localSheetId="2" hidden="1">Data!$F$398</definedName>
    <definedName name="QB_ROW_77260" localSheetId="2" hidden="1">Data!$G$421</definedName>
    <definedName name="QB_ROW_77350" localSheetId="2" hidden="1">Data!$F$422</definedName>
    <definedName name="QB_ROW_78050" localSheetId="2" hidden="1">Data!$F$423</definedName>
    <definedName name="QB_ROW_781240" localSheetId="2" hidden="1">Data!$E$753</definedName>
    <definedName name="QB_ROW_78260" localSheetId="2" hidden="1">Data!$G$446</definedName>
    <definedName name="QB_ROW_78350" localSheetId="2" hidden="1">Data!$F$447</definedName>
    <definedName name="QB_ROW_79050" localSheetId="2" hidden="1">Data!$F$448</definedName>
    <definedName name="QB_ROW_79350" localSheetId="2" hidden="1">Data!$F$451</definedName>
    <definedName name="QB_ROW_80030" localSheetId="2" hidden="1">Data!$D$464</definedName>
    <definedName name="QB_ROW_80240" localSheetId="2" hidden="1">Data!$E$530</definedName>
    <definedName name="QB_ROW_8030" localSheetId="2" hidden="1">Data!$D$4</definedName>
    <definedName name="QB_ROW_80330" localSheetId="2" hidden="1">Data!$D$531</definedName>
    <definedName name="QB_ROW_81040" localSheetId="2" hidden="1">Data!$E$465</definedName>
    <definedName name="QB_ROW_81250" localSheetId="2" hidden="1">Data!$F$470</definedName>
    <definedName name="QB_ROW_81340" localSheetId="2" hidden="1">Data!$E$471</definedName>
    <definedName name="QB_ROW_82040" localSheetId="2" hidden="1">Data!$E$472</definedName>
    <definedName name="QB_ROW_82250" localSheetId="2" hidden="1">Data!$F$477</definedName>
    <definedName name="QB_ROW_82340" localSheetId="2" hidden="1">Data!$E$478</definedName>
    <definedName name="QB_ROW_83040" localSheetId="2" hidden="1">Data!$E$479</definedName>
    <definedName name="QB_ROW_83250" localSheetId="2" hidden="1">Data!$F$484</definedName>
    <definedName name="QB_ROW_8330" localSheetId="2" hidden="1">Data!$D$99</definedName>
    <definedName name="QB_ROW_83340" localSheetId="2" hidden="1">Data!$E$485</definedName>
    <definedName name="QB_ROW_84040" localSheetId="2" hidden="1">Data!$E$486</definedName>
    <definedName name="QB_ROW_84250" localSheetId="2" hidden="1">Data!$F$491</definedName>
    <definedName name="QB_ROW_843040" localSheetId="2" hidden="1">Data!$E$712</definedName>
    <definedName name="QB_ROW_843340" localSheetId="2" hidden="1">Data!$E$716</definedName>
    <definedName name="QB_ROW_84340" localSheetId="2" hidden="1">Data!$E$492</definedName>
    <definedName name="QB_ROW_85040" localSheetId="2" hidden="1">Data!$E$493</definedName>
    <definedName name="QB_ROW_85250" localSheetId="2" hidden="1">Data!$F$500</definedName>
    <definedName name="QB_ROW_85340" localSheetId="2" hidden="1">Data!$E$501</definedName>
    <definedName name="QB_ROW_86040" localSheetId="2" hidden="1">Data!$E$502</definedName>
    <definedName name="QB_ROW_86250" localSheetId="2" hidden="1">Data!$F$508</definedName>
    <definedName name="QB_ROW_86311" localSheetId="2" hidden="1">Data!$B$290</definedName>
    <definedName name="QB_ROW_86340" localSheetId="2" hidden="1">Data!$E$509</definedName>
    <definedName name="QB_ROW_87040" localSheetId="2" hidden="1">Data!$E$510</definedName>
    <definedName name="QB_ROW_87250" localSheetId="2" hidden="1">Data!$F$527</definedName>
    <definedName name="QB_ROW_87340" localSheetId="2" hidden="1">Data!$E$528</definedName>
    <definedName name="QB_ROW_88030" localSheetId="2" hidden="1">Data!$D$532</definedName>
    <definedName name="QB_ROW_88240" localSheetId="2" hidden="1">Data!$E$609</definedName>
    <definedName name="QB_ROW_88330" localSheetId="2" hidden="1">Data!$D$610</definedName>
    <definedName name="QB_ROW_89040" localSheetId="2" hidden="1">Data!$E$533</definedName>
    <definedName name="QB_ROW_89250" localSheetId="2" hidden="1">Data!$F$538</definedName>
    <definedName name="QB_ROW_89340" localSheetId="2" hidden="1">Data!$E$539</definedName>
    <definedName name="QB_ROW_90040" localSheetId="2" hidden="1">Data!$E$540</definedName>
    <definedName name="QB_ROW_90250" localSheetId="2" hidden="1">Data!$F$545</definedName>
    <definedName name="QB_ROW_90340" localSheetId="2" hidden="1">Data!$E$546</definedName>
    <definedName name="QB_ROW_91040" localSheetId="2" hidden="1">Data!$E$547</definedName>
    <definedName name="QB_ROW_91340" localSheetId="2" hidden="1">Data!$E$552</definedName>
    <definedName name="QB_ROW_918240" localSheetId="2" hidden="1">Data!$E$745</definedName>
    <definedName name="QB_ROW_92040" localSheetId="2" hidden="1">Data!$E$553</definedName>
    <definedName name="QB_ROW_92340" localSheetId="2" hidden="1">Data!$E$557</definedName>
    <definedName name="QB_ROW_94040" localSheetId="2" hidden="1">Data!$E$558</definedName>
    <definedName name="QB_ROW_94340" localSheetId="2" hidden="1">Data!$E$598</definedName>
    <definedName name="QB_ROW_95040" localSheetId="2" hidden="1">Data!$E$599</definedName>
    <definedName name="QB_ROW_95340" localSheetId="2" hidden="1">Data!$E$601</definedName>
    <definedName name="QB_ROW_96030" localSheetId="2" hidden="1">Data!$D$611</definedName>
    <definedName name="QB_ROW_96330" localSheetId="2" hidden="1">Data!$D$659</definedName>
    <definedName name="QB_ROW_97040" localSheetId="2" hidden="1">Data!$E$612</definedName>
    <definedName name="QB_ROW_97250" localSheetId="2" hidden="1">Data!$F$617</definedName>
    <definedName name="QB_ROW_97340" localSheetId="2" hidden="1">Data!$E$618</definedName>
    <definedName name="QB_ROW_98030" localSheetId="2" hidden="1">Data!$D$660</definedName>
    <definedName name="QB_ROW_98240" localSheetId="2" hidden="1">Data!$E$665</definedName>
    <definedName name="QB_ROW_98330" localSheetId="2" hidden="1">Data!$D$666</definedName>
    <definedName name="QB_ROW_99040" localSheetId="2" hidden="1">Data!$E$619</definedName>
    <definedName name="QB_ROW_99250" localSheetId="2" hidden="1">Data!$F$628</definedName>
    <definedName name="QB_ROW_99340" localSheetId="2" hidden="1">Data!$E$629</definedName>
    <definedName name="QB_ROW_995240" localSheetId="2" hidden="1">Data!$E$752</definedName>
    <definedName name="QB_ROW_997270" localSheetId="2" hidden="1">Data!$H$356</definedName>
    <definedName name="QBCANSUPPORTUPDATE" localSheetId="2">TRUE</definedName>
    <definedName name="QBCOMPANYFILENAME" localSheetId="2">"C:\QBDATA\Southern Region Catholic Schools.QBW"</definedName>
    <definedName name="QBENDDATE" localSheetId="2">20160630</definedName>
    <definedName name="QBHEADERSONSCREEN" localSheetId="2">FALSE</definedName>
    <definedName name="QBMETADATASIZE" localSheetId="2">5785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"e5bfb0450b474a2591bd1f9d1a253e17"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TRUE</definedName>
    <definedName name="QBREPORTCOMPARECOL_PYDIFF" localSheetId="2">TRUE</definedName>
    <definedName name="QBREPORTCOMPARECOL_PYPCT" localSheetId="2">TRUE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11</definedName>
    <definedName name="QBREPORTSUBCOLAXIS" localSheetId="2">24</definedName>
    <definedName name="QBREPORTTYPE" localSheetId="2">1</definedName>
    <definedName name="QBROWHEADERS" localSheetId="2">8</definedName>
    <definedName name="QBSTARTDATE" localSheetId="2">20150701</definedName>
  </definedNames>
  <calcPr calcId="145621"/>
</workbook>
</file>

<file path=xl/calcChain.xml><?xml version="1.0" encoding="utf-8"?>
<calcChain xmlns="http://schemas.openxmlformats.org/spreadsheetml/2006/main">
  <c r="AB342" i="1" l="1"/>
  <c r="AC341" i="1"/>
  <c r="AC342" i="1"/>
  <c r="AB331" i="1" l="1"/>
  <c r="AB329" i="1"/>
  <c r="AB328" i="1"/>
  <c r="AB330" i="1"/>
  <c r="AB327" i="1"/>
  <c r="AB326" i="1"/>
  <c r="AB318" i="1"/>
  <c r="AB317" i="1"/>
  <c r="AB316" i="1"/>
  <c r="AB315" i="1"/>
  <c r="AB314" i="1"/>
  <c r="AB313" i="1"/>
  <c r="Y798" i="1"/>
  <c r="Y792" i="1"/>
  <c r="Y786" i="1"/>
  <c r="Y779" i="1"/>
  <c r="Y773" i="1"/>
  <c r="Y765" i="1"/>
  <c r="Y753" i="1"/>
  <c r="Y757" i="1" s="1"/>
  <c r="Y766" i="1" s="1"/>
  <c r="Y744" i="1"/>
  <c r="Y745" i="1" s="1"/>
  <c r="Y738" i="1"/>
  <c r="Y733" i="1"/>
  <c r="Y729" i="1"/>
  <c r="Y725" i="1"/>
  <c r="Y720" i="1"/>
  <c r="Y716" i="1"/>
  <c r="Y709" i="1"/>
  <c r="Y702" i="1"/>
  <c r="Y695" i="1"/>
  <c r="Y696" i="1" s="1"/>
  <c r="Y672" i="1"/>
  <c r="Y674" i="1" s="1"/>
  <c r="Y665" i="1"/>
  <c r="Y661" i="1"/>
  <c r="Y655" i="1"/>
  <c r="Y647" i="1"/>
  <c r="Y640" i="1"/>
  <c r="Y641" i="1" s="1"/>
  <c r="Y634" i="1"/>
  <c r="Y625" i="1"/>
  <c r="Y622" i="1"/>
  <c r="Y619" i="1"/>
  <c r="Y616" i="1"/>
  <c r="Y608" i="1"/>
  <c r="Y611" i="1" s="1"/>
  <c r="Y599" i="1"/>
  <c r="Y604" i="1" s="1"/>
  <c r="Y594" i="1"/>
  <c r="Y585" i="1"/>
  <c r="Y578" i="1"/>
  <c r="Y574" i="1"/>
  <c r="Y564" i="1"/>
  <c r="Y555" i="1"/>
  <c r="Y545" i="1"/>
  <c r="Y533" i="1"/>
  <c r="Y528" i="1"/>
  <c r="Y522" i="1"/>
  <c r="Y516" i="1"/>
  <c r="Y503" i="1"/>
  <c r="Y499" i="1"/>
  <c r="Y495" i="1"/>
  <c r="Y491" i="1"/>
  <c r="Y486" i="1"/>
  <c r="Y480" i="1"/>
  <c r="Y477" i="1"/>
  <c r="Y470" i="1"/>
  <c r="Y463" i="1"/>
  <c r="Y456" i="1"/>
  <c r="Y448" i="1"/>
  <c r="Y441" i="1"/>
  <c r="Y435" i="1"/>
  <c r="Y429" i="1"/>
  <c r="Y423" i="1"/>
  <c r="Y417" i="1"/>
  <c r="Y412" i="1"/>
  <c r="Y404" i="1"/>
  <c r="Y398" i="1"/>
  <c r="Y392" i="1"/>
  <c r="Y387" i="1"/>
  <c r="Y379" i="1"/>
  <c r="Y374" i="1"/>
  <c r="Y369" i="1"/>
  <c r="Y364" i="1"/>
  <c r="Y356" i="1"/>
  <c r="Y351" i="1"/>
  <c r="Y346" i="1"/>
  <c r="Y341" i="1"/>
  <c r="Y332" i="1"/>
  <c r="Y326" i="1"/>
  <c r="Y320" i="1"/>
  <c r="Y314" i="1"/>
  <c r="Y303" i="1"/>
  <c r="Y297" i="1"/>
  <c r="Y291" i="1"/>
  <c r="Y285" i="1"/>
  <c r="Y273" i="1"/>
  <c r="Y269" i="1"/>
  <c r="Y265" i="1"/>
  <c r="Y262" i="1"/>
  <c r="Y255" i="1"/>
  <c r="AE12" i="1" s="1"/>
  <c r="Y249" i="1"/>
  <c r="Y242" i="1"/>
  <c r="Y243" i="1" s="1"/>
  <c r="AE11" i="1" s="1"/>
  <c r="Y235" i="1"/>
  <c r="AE14" i="1" s="1"/>
  <c r="Y219" i="1"/>
  <c r="Y216" i="1"/>
  <c r="Y212" i="1"/>
  <c r="Y208" i="1"/>
  <c r="Y204" i="1"/>
  <c r="Y195" i="1"/>
  <c r="Y191" i="1"/>
  <c r="Y181" i="1"/>
  <c r="Y183" i="1" s="1"/>
  <c r="Y174" i="1"/>
  <c r="Y168" i="1"/>
  <c r="Y164" i="1"/>
  <c r="Y158" i="1"/>
  <c r="Y154" i="1"/>
  <c r="Y141" i="1"/>
  <c r="Y137" i="1"/>
  <c r="Y133" i="1"/>
  <c r="Y129" i="1"/>
  <c r="Y123" i="1"/>
  <c r="Y118" i="1"/>
  <c r="Y113" i="1"/>
  <c r="Y108" i="1"/>
  <c r="Y96" i="1"/>
  <c r="Y97" i="1" s="1"/>
  <c r="Y88" i="1"/>
  <c r="Y84" i="1"/>
  <c r="Y80" i="1"/>
  <c r="Y76" i="1"/>
  <c r="Y70" i="1"/>
  <c r="Y64" i="1"/>
  <c r="Y58" i="1"/>
  <c r="Y52" i="1"/>
  <c r="Y45" i="1"/>
  <c r="Y39" i="1"/>
  <c r="Y30" i="1"/>
  <c r="Y27" i="1"/>
  <c r="Y24" i="1"/>
  <c r="Y19" i="1"/>
  <c r="Y15" i="1"/>
  <c r="Y11" i="1"/>
  <c r="O855" i="1"/>
  <c r="M855" i="1"/>
  <c r="K853" i="1"/>
  <c r="M853" i="1" s="1"/>
  <c r="I853" i="1"/>
  <c r="O852" i="1"/>
  <c r="M852" i="1"/>
  <c r="O851" i="1"/>
  <c r="M851" i="1"/>
  <c r="O850" i="1"/>
  <c r="M850" i="1"/>
  <c r="O849" i="1"/>
  <c r="M849" i="1"/>
  <c r="K847" i="1"/>
  <c r="I847" i="1"/>
  <c r="O846" i="1"/>
  <c r="M846" i="1"/>
  <c r="O845" i="1"/>
  <c r="M845" i="1"/>
  <c r="O844" i="1"/>
  <c r="M844" i="1"/>
  <c r="O843" i="1"/>
  <c r="M843" i="1"/>
  <c r="K841" i="1"/>
  <c r="I841" i="1"/>
  <c r="O840" i="1"/>
  <c r="M840" i="1"/>
  <c r="O839" i="1"/>
  <c r="M839" i="1"/>
  <c r="O838" i="1"/>
  <c r="M838" i="1"/>
  <c r="O837" i="1"/>
  <c r="M837" i="1"/>
  <c r="O836" i="1"/>
  <c r="M836" i="1"/>
  <c r="K834" i="1"/>
  <c r="I834" i="1"/>
  <c r="O833" i="1"/>
  <c r="M833" i="1"/>
  <c r="O832" i="1"/>
  <c r="M832" i="1"/>
  <c r="O831" i="1"/>
  <c r="M831" i="1"/>
  <c r="O830" i="1"/>
  <c r="M830" i="1"/>
  <c r="O829" i="1"/>
  <c r="M829" i="1"/>
  <c r="K827" i="1"/>
  <c r="I827" i="1"/>
  <c r="O826" i="1"/>
  <c r="M826" i="1"/>
  <c r="O825" i="1"/>
  <c r="M825" i="1"/>
  <c r="O824" i="1"/>
  <c r="M824" i="1"/>
  <c r="O823" i="1"/>
  <c r="M823" i="1"/>
  <c r="O822" i="1"/>
  <c r="M822" i="1"/>
  <c r="K818" i="1"/>
  <c r="I818" i="1"/>
  <c r="O817" i="1"/>
  <c r="M817" i="1"/>
  <c r="O816" i="1"/>
  <c r="M816" i="1"/>
  <c r="O815" i="1"/>
  <c r="M815" i="1"/>
  <c r="O814" i="1"/>
  <c r="M814" i="1"/>
  <c r="O813" i="1"/>
  <c r="M813" i="1"/>
  <c r="O812" i="1"/>
  <c r="M812" i="1"/>
  <c r="O809" i="1"/>
  <c r="M809" i="1"/>
  <c r="O808" i="1"/>
  <c r="M808" i="1"/>
  <c r="O807" i="1"/>
  <c r="M807" i="1"/>
  <c r="O806" i="1"/>
  <c r="M806" i="1"/>
  <c r="O805" i="1"/>
  <c r="M805" i="1"/>
  <c r="K804" i="1"/>
  <c r="K810" i="1" s="1"/>
  <c r="K819" i="1" s="1"/>
  <c r="I804" i="1"/>
  <c r="O803" i="1"/>
  <c r="M803" i="1"/>
  <c r="O802" i="1"/>
  <c r="M802" i="1"/>
  <c r="K796" i="1"/>
  <c r="I796" i="1"/>
  <c r="M796" i="1" s="1"/>
  <c r="O795" i="1"/>
  <c r="M795" i="1"/>
  <c r="K793" i="1"/>
  <c r="K797" i="1" s="1"/>
  <c r="I793" i="1"/>
  <c r="O792" i="1"/>
  <c r="M792" i="1"/>
  <c r="O788" i="1"/>
  <c r="M788" i="1"/>
  <c r="K787" i="1"/>
  <c r="I787" i="1"/>
  <c r="O786" i="1"/>
  <c r="M786" i="1"/>
  <c r="O785" i="1"/>
  <c r="M785" i="1"/>
  <c r="K783" i="1"/>
  <c r="I783" i="1"/>
  <c r="O782" i="1"/>
  <c r="M782" i="1"/>
  <c r="O781" i="1"/>
  <c r="M781" i="1"/>
  <c r="K779" i="1"/>
  <c r="I779" i="1"/>
  <c r="O778" i="1"/>
  <c r="M778" i="1"/>
  <c r="O777" i="1"/>
  <c r="M777" i="1"/>
  <c r="K775" i="1"/>
  <c r="K789" i="1" s="1"/>
  <c r="I775" i="1"/>
  <c r="O774" i="1"/>
  <c r="M774" i="1"/>
  <c r="O773" i="1"/>
  <c r="M773" i="1"/>
  <c r="O772" i="1"/>
  <c r="M772" i="1"/>
  <c r="K769" i="1"/>
  <c r="I769" i="1"/>
  <c r="O768" i="1"/>
  <c r="M768" i="1"/>
  <c r="O767" i="1"/>
  <c r="M767" i="1"/>
  <c r="O766" i="1"/>
  <c r="M766" i="1"/>
  <c r="K764" i="1"/>
  <c r="K798" i="1" s="1"/>
  <c r="I764" i="1"/>
  <c r="O763" i="1"/>
  <c r="M763" i="1"/>
  <c r="O762" i="1"/>
  <c r="M762" i="1"/>
  <c r="O761" i="1"/>
  <c r="M761" i="1"/>
  <c r="O760" i="1"/>
  <c r="M760" i="1"/>
  <c r="O759" i="1"/>
  <c r="M759" i="1"/>
  <c r="K756" i="1"/>
  <c r="I756" i="1"/>
  <c r="O755" i="1"/>
  <c r="M755" i="1"/>
  <c r="O754" i="1"/>
  <c r="M754" i="1"/>
  <c r="O753" i="1"/>
  <c r="M753" i="1"/>
  <c r="O752" i="1"/>
  <c r="M752" i="1"/>
  <c r="O751" i="1"/>
  <c r="M751" i="1"/>
  <c r="K749" i="1"/>
  <c r="I749" i="1"/>
  <c r="O748" i="1"/>
  <c r="M748" i="1"/>
  <c r="O747" i="1"/>
  <c r="M747" i="1"/>
  <c r="O746" i="1"/>
  <c r="M746" i="1"/>
  <c r="O745" i="1"/>
  <c r="M745" i="1"/>
  <c r="O744" i="1"/>
  <c r="M744" i="1"/>
  <c r="O741" i="1"/>
  <c r="M741" i="1"/>
  <c r="K740" i="1"/>
  <c r="K742" i="1" s="1"/>
  <c r="I740" i="1"/>
  <c r="O739" i="1"/>
  <c r="M739" i="1"/>
  <c r="O738" i="1"/>
  <c r="M738" i="1"/>
  <c r="O737" i="1"/>
  <c r="M737" i="1"/>
  <c r="O735" i="1"/>
  <c r="M735" i="1"/>
  <c r="O734" i="1"/>
  <c r="M734" i="1"/>
  <c r="O733" i="1"/>
  <c r="M733" i="1"/>
  <c r="O732" i="1"/>
  <c r="M732" i="1"/>
  <c r="O731" i="1"/>
  <c r="M731" i="1"/>
  <c r="O730" i="1"/>
  <c r="M730" i="1"/>
  <c r="O729" i="1"/>
  <c r="M729" i="1"/>
  <c r="O728" i="1"/>
  <c r="M728" i="1"/>
  <c r="O727" i="1"/>
  <c r="M727" i="1"/>
  <c r="O726" i="1"/>
  <c r="M726" i="1"/>
  <c r="O725" i="1"/>
  <c r="M725" i="1"/>
  <c r="O724" i="1"/>
  <c r="M724" i="1"/>
  <c r="O723" i="1"/>
  <c r="M723" i="1"/>
  <c r="O722" i="1"/>
  <c r="M722" i="1"/>
  <c r="O721" i="1"/>
  <c r="M721" i="1"/>
  <c r="O720" i="1"/>
  <c r="M720" i="1"/>
  <c r="O717" i="1"/>
  <c r="M717" i="1"/>
  <c r="I716" i="1"/>
  <c r="K715" i="1"/>
  <c r="K716" i="1" s="1"/>
  <c r="I715" i="1"/>
  <c r="O714" i="1"/>
  <c r="M714" i="1"/>
  <c r="O710" i="1"/>
  <c r="M710" i="1"/>
  <c r="K709" i="1"/>
  <c r="K711" i="1" s="1"/>
  <c r="I709" i="1"/>
  <c r="O708" i="1"/>
  <c r="M708" i="1"/>
  <c r="O707" i="1"/>
  <c r="M707" i="1"/>
  <c r="O703" i="1"/>
  <c r="M703" i="1"/>
  <c r="O702" i="1"/>
  <c r="M702" i="1"/>
  <c r="O701" i="1"/>
  <c r="M701" i="1"/>
  <c r="K700" i="1"/>
  <c r="I700" i="1"/>
  <c r="O699" i="1"/>
  <c r="M699" i="1"/>
  <c r="O698" i="1"/>
  <c r="M698" i="1"/>
  <c r="K696" i="1"/>
  <c r="I696" i="1"/>
  <c r="O695" i="1"/>
  <c r="M695" i="1"/>
  <c r="O694" i="1"/>
  <c r="M694" i="1"/>
  <c r="O690" i="1"/>
  <c r="M690" i="1"/>
  <c r="K689" i="1"/>
  <c r="I689" i="1"/>
  <c r="O688" i="1"/>
  <c r="M688" i="1"/>
  <c r="O687" i="1"/>
  <c r="M687" i="1"/>
  <c r="O686" i="1"/>
  <c r="M686" i="1"/>
  <c r="O685" i="1"/>
  <c r="M685" i="1"/>
  <c r="O684" i="1"/>
  <c r="M684" i="1"/>
  <c r="O683" i="1"/>
  <c r="M683" i="1"/>
  <c r="K681" i="1"/>
  <c r="I681" i="1"/>
  <c r="O680" i="1"/>
  <c r="M680" i="1"/>
  <c r="O679" i="1"/>
  <c r="M679" i="1"/>
  <c r="O677" i="1"/>
  <c r="M677" i="1"/>
  <c r="O674" i="1"/>
  <c r="M674" i="1"/>
  <c r="K673" i="1"/>
  <c r="K675" i="1" s="1"/>
  <c r="I673" i="1"/>
  <c r="O672" i="1"/>
  <c r="M672" i="1"/>
  <c r="O671" i="1"/>
  <c r="M671" i="1"/>
  <c r="O668" i="1"/>
  <c r="M668" i="1"/>
  <c r="K666" i="1"/>
  <c r="I666" i="1"/>
  <c r="O665" i="1"/>
  <c r="M665" i="1"/>
  <c r="O664" i="1"/>
  <c r="M664" i="1"/>
  <c r="O663" i="1"/>
  <c r="M663" i="1"/>
  <c r="O662" i="1"/>
  <c r="M662" i="1"/>
  <c r="O661" i="1"/>
  <c r="M661" i="1"/>
  <c r="O657" i="1"/>
  <c r="M657" i="1"/>
  <c r="K656" i="1"/>
  <c r="I656" i="1"/>
  <c r="O655" i="1"/>
  <c r="M655" i="1"/>
  <c r="O654" i="1"/>
  <c r="M654" i="1"/>
  <c r="K652" i="1"/>
  <c r="I652" i="1"/>
  <c r="O651" i="1"/>
  <c r="M651" i="1"/>
  <c r="O650" i="1"/>
  <c r="M650" i="1"/>
  <c r="K648" i="1"/>
  <c r="I648" i="1"/>
  <c r="M648" i="1" s="1"/>
  <c r="O647" i="1"/>
  <c r="M647" i="1"/>
  <c r="K645" i="1"/>
  <c r="I645" i="1"/>
  <c r="O644" i="1"/>
  <c r="M644" i="1"/>
  <c r="O643" i="1"/>
  <c r="M643" i="1"/>
  <c r="O642" i="1"/>
  <c r="M642" i="1"/>
  <c r="O641" i="1"/>
  <c r="M641" i="1"/>
  <c r="O637" i="1"/>
  <c r="M637" i="1"/>
  <c r="O636" i="1"/>
  <c r="M636" i="1"/>
  <c r="O635" i="1"/>
  <c r="M635" i="1"/>
  <c r="O634" i="1"/>
  <c r="M634" i="1"/>
  <c r="K633" i="1"/>
  <c r="K638" i="1" s="1"/>
  <c r="I633" i="1"/>
  <c r="I638" i="1" s="1"/>
  <c r="O632" i="1"/>
  <c r="M632" i="1"/>
  <c r="O628" i="1"/>
  <c r="M628" i="1"/>
  <c r="O627" i="1"/>
  <c r="M627" i="1"/>
  <c r="O626" i="1"/>
  <c r="M626" i="1"/>
  <c r="O625" i="1"/>
  <c r="M625" i="1"/>
  <c r="O624" i="1"/>
  <c r="M624" i="1"/>
  <c r="K623" i="1"/>
  <c r="K629" i="1" s="1"/>
  <c r="I623" i="1"/>
  <c r="O622" i="1"/>
  <c r="M622" i="1"/>
  <c r="O621" i="1"/>
  <c r="M621" i="1"/>
  <c r="K618" i="1"/>
  <c r="I618" i="1"/>
  <c r="O617" i="1"/>
  <c r="M617" i="1"/>
  <c r="O616" i="1"/>
  <c r="M616" i="1"/>
  <c r="O615" i="1"/>
  <c r="M615" i="1"/>
  <c r="O614" i="1"/>
  <c r="M614" i="1"/>
  <c r="O613" i="1"/>
  <c r="M613" i="1"/>
  <c r="O609" i="1"/>
  <c r="M609" i="1"/>
  <c r="K608" i="1"/>
  <c r="I608" i="1"/>
  <c r="O607" i="1"/>
  <c r="M607" i="1"/>
  <c r="O606" i="1"/>
  <c r="M606" i="1"/>
  <c r="O605" i="1"/>
  <c r="M605" i="1"/>
  <c r="O604" i="1"/>
  <c r="M604" i="1"/>
  <c r="O603" i="1"/>
  <c r="M603" i="1"/>
  <c r="K601" i="1"/>
  <c r="I601" i="1"/>
  <c r="O600" i="1"/>
  <c r="M600" i="1"/>
  <c r="K597" i="1"/>
  <c r="I597" i="1"/>
  <c r="O596" i="1"/>
  <c r="M596" i="1"/>
  <c r="O595" i="1"/>
  <c r="M595" i="1"/>
  <c r="O594" i="1"/>
  <c r="M594" i="1"/>
  <c r="O593" i="1"/>
  <c r="M593" i="1"/>
  <c r="O592" i="1"/>
  <c r="M592" i="1"/>
  <c r="O591" i="1"/>
  <c r="M591" i="1"/>
  <c r="O590" i="1"/>
  <c r="M590" i="1"/>
  <c r="O589" i="1"/>
  <c r="M589" i="1"/>
  <c r="K587" i="1"/>
  <c r="I587" i="1"/>
  <c r="O586" i="1"/>
  <c r="M586" i="1"/>
  <c r="O585" i="1"/>
  <c r="M585" i="1"/>
  <c r="O584" i="1"/>
  <c r="M584" i="1"/>
  <c r="O583" i="1"/>
  <c r="M583" i="1"/>
  <c r="O582" i="1"/>
  <c r="M582" i="1"/>
  <c r="O581" i="1"/>
  <c r="M581" i="1"/>
  <c r="O580" i="1"/>
  <c r="M580" i="1"/>
  <c r="O579" i="1"/>
  <c r="M579" i="1"/>
  <c r="K577" i="1"/>
  <c r="I577" i="1"/>
  <c r="O576" i="1"/>
  <c r="M576" i="1"/>
  <c r="O575" i="1"/>
  <c r="M575" i="1"/>
  <c r="O574" i="1"/>
  <c r="M574" i="1"/>
  <c r="O573" i="1"/>
  <c r="M573" i="1"/>
  <c r="O572" i="1"/>
  <c r="M572" i="1"/>
  <c r="O571" i="1"/>
  <c r="M571" i="1"/>
  <c r="O570" i="1"/>
  <c r="M570" i="1"/>
  <c r="K568" i="1"/>
  <c r="I568" i="1"/>
  <c r="O567" i="1"/>
  <c r="M567" i="1"/>
  <c r="O566" i="1"/>
  <c r="M566" i="1"/>
  <c r="O565" i="1"/>
  <c r="M565" i="1"/>
  <c r="O564" i="1"/>
  <c r="M564" i="1"/>
  <c r="O563" i="1"/>
  <c r="M563" i="1"/>
  <c r="O562" i="1"/>
  <c r="M562" i="1"/>
  <c r="O561" i="1"/>
  <c r="M561" i="1"/>
  <c r="O560" i="1"/>
  <c r="M560" i="1"/>
  <c r="K557" i="1"/>
  <c r="I557" i="1"/>
  <c r="O556" i="1"/>
  <c r="M556" i="1"/>
  <c r="O555" i="1"/>
  <c r="M555" i="1"/>
  <c r="O554" i="1"/>
  <c r="M554" i="1"/>
  <c r="K552" i="1"/>
  <c r="I552" i="1"/>
  <c r="O551" i="1"/>
  <c r="M551" i="1"/>
  <c r="O550" i="1"/>
  <c r="M550" i="1"/>
  <c r="O549" i="1"/>
  <c r="M549" i="1"/>
  <c r="O548" i="1"/>
  <c r="M548" i="1"/>
  <c r="K546" i="1"/>
  <c r="I546" i="1"/>
  <c r="O545" i="1"/>
  <c r="M545" i="1"/>
  <c r="O544" i="1"/>
  <c r="M544" i="1"/>
  <c r="O543" i="1"/>
  <c r="M543" i="1"/>
  <c r="O542" i="1"/>
  <c r="M542" i="1"/>
  <c r="O541" i="1"/>
  <c r="M541" i="1"/>
  <c r="K539" i="1"/>
  <c r="I539" i="1"/>
  <c r="O538" i="1"/>
  <c r="M538" i="1"/>
  <c r="O537" i="1"/>
  <c r="M537" i="1"/>
  <c r="O536" i="1"/>
  <c r="M536" i="1"/>
  <c r="O535" i="1"/>
  <c r="M535" i="1"/>
  <c r="O534" i="1"/>
  <c r="M534" i="1"/>
  <c r="O530" i="1"/>
  <c r="M530" i="1"/>
  <c r="O529" i="1"/>
  <c r="M529" i="1"/>
  <c r="O527" i="1"/>
  <c r="M527" i="1"/>
  <c r="K526" i="1"/>
  <c r="I526" i="1"/>
  <c r="O525" i="1"/>
  <c r="M525" i="1"/>
  <c r="O524" i="1"/>
  <c r="M524" i="1"/>
  <c r="K522" i="1"/>
  <c r="I522" i="1"/>
  <c r="O521" i="1"/>
  <c r="M521" i="1"/>
  <c r="O520" i="1"/>
  <c r="M520" i="1"/>
  <c r="K518" i="1"/>
  <c r="I518" i="1"/>
  <c r="O517" i="1"/>
  <c r="M517" i="1"/>
  <c r="O516" i="1"/>
  <c r="M516" i="1"/>
  <c r="K514" i="1"/>
  <c r="I514" i="1"/>
  <c r="O513" i="1"/>
  <c r="M513" i="1"/>
  <c r="O512" i="1"/>
  <c r="M512" i="1"/>
  <c r="K509" i="1"/>
  <c r="I509" i="1"/>
  <c r="O508" i="1"/>
  <c r="M508" i="1"/>
  <c r="O507" i="1"/>
  <c r="M507" i="1"/>
  <c r="O506" i="1"/>
  <c r="M506" i="1"/>
  <c r="O505" i="1"/>
  <c r="M505" i="1"/>
  <c r="O504" i="1"/>
  <c r="M504" i="1"/>
  <c r="O503" i="1"/>
  <c r="M503" i="1"/>
  <c r="O500" i="1"/>
  <c r="M500" i="1"/>
  <c r="K499" i="1"/>
  <c r="I499" i="1"/>
  <c r="O498" i="1"/>
  <c r="M498" i="1"/>
  <c r="K496" i="1"/>
  <c r="I496" i="1"/>
  <c r="O495" i="1"/>
  <c r="M495" i="1"/>
  <c r="K492" i="1"/>
  <c r="I492" i="1"/>
  <c r="O491" i="1"/>
  <c r="M491" i="1"/>
  <c r="O490" i="1"/>
  <c r="M490" i="1"/>
  <c r="O489" i="1"/>
  <c r="M489" i="1"/>
  <c r="O488" i="1"/>
  <c r="M488" i="1"/>
  <c r="O487" i="1"/>
  <c r="M487" i="1"/>
  <c r="K485" i="1"/>
  <c r="I485" i="1"/>
  <c r="O484" i="1"/>
  <c r="M484" i="1"/>
  <c r="O483" i="1"/>
  <c r="M483" i="1"/>
  <c r="O482" i="1"/>
  <c r="M482" i="1"/>
  <c r="O481" i="1"/>
  <c r="M481" i="1"/>
  <c r="O480" i="1"/>
  <c r="M480" i="1"/>
  <c r="K478" i="1"/>
  <c r="I478" i="1"/>
  <c r="O477" i="1"/>
  <c r="M477" i="1"/>
  <c r="O476" i="1"/>
  <c r="M476" i="1"/>
  <c r="O475" i="1"/>
  <c r="M475" i="1"/>
  <c r="O474" i="1"/>
  <c r="M474" i="1"/>
  <c r="O473" i="1"/>
  <c r="M473" i="1"/>
  <c r="K471" i="1"/>
  <c r="I471" i="1"/>
  <c r="O470" i="1"/>
  <c r="M470" i="1"/>
  <c r="O469" i="1"/>
  <c r="M469" i="1"/>
  <c r="O468" i="1"/>
  <c r="M468" i="1"/>
  <c r="O467" i="1"/>
  <c r="M467" i="1"/>
  <c r="O466" i="1"/>
  <c r="M466" i="1"/>
  <c r="K463" i="1"/>
  <c r="I463" i="1"/>
  <c r="O462" i="1"/>
  <c r="M462" i="1"/>
  <c r="O461" i="1"/>
  <c r="M461" i="1"/>
  <c r="O460" i="1"/>
  <c r="M460" i="1"/>
  <c r="O459" i="1"/>
  <c r="M459" i="1"/>
  <c r="O458" i="1"/>
  <c r="M458" i="1"/>
  <c r="K456" i="1"/>
  <c r="I456" i="1"/>
  <c r="O455" i="1"/>
  <c r="M455" i="1"/>
  <c r="K451" i="1"/>
  <c r="I451" i="1"/>
  <c r="O450" i="1"/>
  <c r="M450" i="1"/>
  <c r="O449" i="1"/>
  <c r="M449" i="1"/>
  <c r="O446" i="1"/>
  <c r="M446" i="1"/>
  <c r="K445" i="1"/>
  <c r="I445" i="1"/>
  <c r="O444" i="1"/>
  <c r="M444" i="1"/>
  <c r="O443" i="1"/>
  <c r="M443" i="1"/>
  <c r="O442" i="1"/>
  <c r="M442" i="1"/>
  <c r="O441" i="1"/>
  <c r="M441" i="1"/>
  <c r="K439" i="1"/>
  <c r="I439" i="1"/>
  <c r="O438" i="1"/>
  <c r="M438" i="1"/>
  <c r="O437" i="1"/>
  <c r="M437" i="1"/>
  <c r="O436" i="1"/>
  <c r="M436" i="1"/>
  <c r="O435" i="1"/>
  <c r="M435" i="1"/>
  <c r="K433" i="1"/>
  <c r="I433" i="1"/>
  <c r="O432" i="1"/>
  <c r="M432" i="1"/>
  <c r="O431" i="1"/>
  <c r="M431" i="1"/>
  <c r="O430" i="1"/>
  <c r="M430" i="1"/>
  <c r="K428" i="1"/>
  <c r="I428" i="1"/>
  <c r="O427" i="1"/>
  <c r="M427" i="1"/>
  <c r="O426" i="1"/>
  <c r="M426" i="1"/>
  <c r="O424" i="1"/>
  <c r="M424" i="1"/>
  <c r="O421" i="1"/>
  <c r="M421" i="1"/>
  <c r="K420" i="1"/>
  <c r="I420" i="1"/>
  <c r="O419" i="1"/>
  <c r="M419" i="1"/>
  <c r="O418" i="1"/>
  <c r="M418" i="1"/>
  <c r="O417" i="1"/>
  <c r="M417" i="1"/>
  <c r="O416" i="1"/>
  <c r="M416" i="1"/>
  <c r="K414" i="1"/>
  <c r="I414" i="1"/>
  <c r="O413" i="1"/>
  <c r="M413" i="1"/>
  <c r="O412" i="1"/>
  <c r="M412" i="1"/>
  <c r="O411" i="1"/>
  <c r="M411" i="1"/>
  <c r="O410" i="1"/>
  <c r="M410" i="1"/>
  <c r="K408" i="1"/>
  <c r="I408" i="1"/>
  <c r="O407" i="1"/>
  <c r="M407" i="1"/>
  <c r="O406" i="1"/>
  <c r="M406" i="1"/>
  <c r="O405" i="1"/>
  <c r="M405" i="1"/>
  <c r="K403" i="1"/>
  <c r="I403" i="1"/>
  <c r="M403" i="1" s="1"/>
  <c r="O402" i="1"/>
  <c r="M402" i="1"/>
  <c r="O401" i="1"/>
  <c r="M401" i="1"/>
  <c r="O399" i="1"/>
  <c r="M399" i="1"/>
  <c r="O396" i="1"/>
  <c r="M396" i="1"/>
  <c r="K395" i="1"/>
  <c r="I395" i="1"/>
  <c r="O394" i="1"/>
  <c r="M394" i="1"/>
  <c r="O393" i="1"/>
  <c r="M393" i="1"/>
  <c r="O392" i="1"/>
  <c r="M392" i="1"/>
  <c r="K390" i="1"/>
  <c r="I390" i="1"/>
  <c r="O389" i="1"/>
  <c r="M389" i="1"/>
  <c r="O388" i="1"/>
  <c r="M388" i="1"/>
  <c r="O387" i="1"/>
  <c r="M387" i="1"/>
  <c r="K385" i="1"/>
  <c r="I385" i="1"/>
  <c r="O384" i="1"/>
  <c r="M384" i="1"/>
  <c r="O383" i="1"/>
  <c r="M383" i="1"/>
  <c r="O382" i="1"/>
  <c r="M382" i="1"/>
  <c r="K380" i="1"/>
  <c r="I380" i="1"/>
  <c r="O379" i="1"/>
  <c r="M379" i="1"/>
  <c r="O378" i="1"/>
  <c r="M378" i="1"/>
  <c r="O376" i="1"/>
  <c r="M376" i="1"/>
  <c r="O373" i="1"/>
  <c r="M373" i="1"/>
  <c r="K372" i="1"/>
  <c r="I372" i="1"/>
  <c r="O371" i="1"/>
  <c r="M371" i="1"/>
  <c r="O370" i="1"/>
  <c r="M370" i="1"/>
  <c r="K368" i="1"/>
  <c r="I368" i="1"/>
  <c r="O367" i="1"/>
  <c r="M367" i="1"/>
  <c r="O366" i="1"/>
  <c r="M366" i="1"/>
  <c r="O365" i="1"/>
  <c r="M365" i="1"/>
  <c r="K363" i="1"/>
  <c r="I363" i="1"/>
  <c r="O362" i="1"/>
  <c r="M362" i="1"/>
  <c r="O361" i="1"/>
  <c r="M361" i="1"/>
  <c r="O360" i="1"/>
  <c r="M360" i="1"/>
  <c r="K358" i="1"/>
  <c r="I358" i="1"/>
  <c r="O357" i="1"/>
  <c r="M357" i="1"/>
  <c r="O356" i="1"/>
  <c r="M356" i="1"/>
  <c r="O355" i="1"/>
  <c r="M355" i="1"/>
  <c r="O353" i="1"/>
  <c r="M353" i="1"/>
  <c r="O350" i="1"/>
  <c r="M350" i="1"/>
  <c r="K349" i="1"/>
  <c r="I349" i="1"/>
  <c r="O348" i="1"/>
  <c r="M348" i="1"/>
  <c r="O347" i="1"/>
  <c r="M347" i="1"/>
  <c r="O346" i="1"/>
  <c r="M346" i="1"/>
  <c r="O345" i="1"/>
  <c r="M345" i="1"/>
  <c r="O344" i="1"/>
  <c r="M344" i="1"/>
  <c r="K342" i="1"/>
  <c r="I342" i="1"/>
  <c r="O341" i="1"/>
  <c r="M341" i="1"/>
  <c r="O340" i="1"/>
  <c r="M340" i="1"/>
  <c r="O339" i="1"/>
  <c r="M339" i="1"/>
  <c r="O338" i="1"/>
  <c r="M338" i="1"/>
  <c r="K336" i="1"/>
  <c r="I336" i="1"/>
  <c r="O335" i="1"/>
  <c r="M335" i="1"/>
  <c r="O334" i="1"/>
  <c r="M334" i="1"/>
  <c r="O333" i="1"/>
  <c r="M333" i="1"/>
  <c r="O332" i="1"/>
  <c r="M332" i="1"/>
  <c r="K330" i="1"/>
  <c r="I330" i="1"/>
  <c r="O329" i="1"/>
  <c r="M329" i="1"/>
  <c r="O328" i="1"/>
  <c r="M328" i="1"/>
  <c r="O327" i="1"/>
  <c r="M327" i="1"/>
  <c r="O325" i="1"/>
  <c r="M325" i="1"/>
  <c r="O320" i="1"/>
  <c r="M320" i="1"/>
  <c r="K319" i="1"/>
  <c r="I319" i="1"/>
  <c r="O318" i="1"/>
  <c r="M318" i="1"/>
  <c r="O317" i="1"/>
  <c r="M317" i="1"/>
  <c r="O316" i="1"/>
  <c r="M316" i="1"/>
  <c r="O315" i="1"/>
  <c r="M315" i="1"/>
  <c r="O314" i="1"/>
  <c r="M314" i="1"/>
  <c r="K312" i="1"/>
  <c r="I312" i="1"/>
  <c r="O311" i="1"/>
  <c r="M311" i="1"/>
  <c r="O310" i="1"/>
  <c r="M310" i="1"/>
  <c r="O309" i="1"/>
  <c r="M309" i="1"/>
  <c r="O308" i="1"/>
  <c r="M308" i="1"/>
  <c r="K306" i="1"/>
  <c r="I306" i="1"/>
  <c r="O305" i="1"/>
  <c r="M305" i="1"/>
  <c r="O304" i="1"/>
  <c r="M304" i="1"/>
  <c r="O303" i="1"/>
  <c r="M303" i="1"/>
  <c r="O302" i="1"/>
  <c r="M302" i="1"/>
  <c r="K300" i="1"/>
  <c r="I300" i="1"/>
  <c r="O299" i="1"/>
  <c r="M299" i="1"/>
  <c r="O298" i="1"/>
  <c r="M298" i="1"/>
  <c r="O297" i="1"/>
  <c r="M297" i="1"/>
  <c r="O295" i="1"/>
  <c r="M295" i="1"/>
  <c r="K288" i="1"/>
  <c r="I288" i="1"/>
  <c r="O287" i="1"/>
  <c r="M287" i="1"/>
  <c r="O286" i="1"/>
  <c r="M286" i="1"/>
  <c r="O285" i="1"/>
  <c r="M285" i="1"/>
  <c r="O282" i="1"/>
  <c r="M282" i="1"/>
  <c r="O280" i="1"/>
  <c r="M280" i="1"/>
  <c r="O279" i="1"/>
  <c r="M279" i="1"/>
  <c r="O278" i="1"/>
  <c r="M278" i="1"/>
  <c r="O277" i="1"/>
  <c r="M277" i="1"/>
  <c r="K276" i="1"/>
  <c r="K281" i="1" s="1"/>
  <c r="I276" i="1"/>
  <c r="O275" i="1"/>
  <c r="M275" i="1"/>
  <c r="K272" i="1"/>
  <c r="I272" i="1"/>
  <c r="O271" i="1"/>
  <c r="M271" i="1"/>
  <c r="O270" i="1"/>
  <c r="M270" i="1"/>
  <c r="K268" i="1"/>
  <c r="I268" i="1"/>
  <c r="O267" i="1"/>
  <c r="M267" i="1"/>
  <c r="O266" i="1"/>
  <c r="M266" i="1"/>
  <c r="O265" i="1"/>
  <c r="M265" i="1"/>
  <c r="O264" i="1"/>
  <c r="M264" i="1"/>
  <c r="K261" i="1"/>
  <c r="I261" i="1"/>
  <c r="AB13" i="1" s="1"/>
  <c r="O260" i="1"/>
  <c r="M260" i="1"/>
  <c r="O259" i="1"/>
  <c r="M259" i="1"/>
  <c r="O258" i="1"/>
  <c r="M258" i="1"/>
  <c r="O257" i="1"/>
  <c r="M257" i="1"/>
  <c r="O256" i="1"/>
  <c r="M256" i="1"/>
  <c r="K254" i="1"/>
  <c r="I254" i="1"/>
  <c r="O253" i="1"/>
  <c r="M253" i="1"/>
  <c r="O252" i="1"/>
  <c r="M252" i="1"/>
  <c r="O251" i="1"/>
  <c r="M251" i="1"/>
  <c r="O250" i="1"/>
  <c r="M250" i="1"/>
  <c r="K247" i="1"/>
  <c r="K248" i="1" s="1"/>
  <c r="AB24" i="1" s="1"/>
  <c r="I247" i="1"/>
  <c r="O246" i="1"/>
  <c r="M246" i="1"/>
  <c r="O245" i="1"/>
  <c r="M245" i="1"/>
  <c r="O244" i="1"/>
  <c r="M244" i="1"/>
  <c r="O243" i="1"/>
  <c r="M243" i="1"/>
  <c r="K240" i="1"/>
  <c r="AB27" i="1" s="1"/>
  <c r="I240" i="1"/>
  <c r="AB15" i="1" s="1"/>
  <c r="O239" i="1"/>
  <c r="M239" i="1"/>
  <c r="O238" i="1"/>
  <c r="M238" i="1"/>
  <c r="O237" i="1"/>
  <c r="M237" i="1"/>
  <c r="O236" i="1"/>
  <c r="M236" i="1"/>
  <c r="O235" i="1"/>
  <c r="M235" i="1"/>
  <c r="O234" i="1"/>
  <c r="M234" i="1"/>
  <c r="O233" i="1"/>
  <c r="M233" i="1"/>
  <c r="O232" i="1"/>
  <c r="M232" i="1"/>
  <c r="O231" i="1"/>
  <c r="M231" i="1"/>
  <c r="O230" i="1"/>
  <c r="M230" i="1"/>
  <c r="O229" i="1"/>
  <c r="M229" i="1"/>
  <c r="O228" i="1"/>
  <c r="M228" i="1"/>
  <c r="K224" i="1"/>
  <c r="I224" i="1"/>
  <c r="O223" i="1"/>
  <c r="M223" i="1"/>
  <c r="K221" i="1"/>
  <c r="I221" i="1"/>
  <c r="O220" i="1"/>
  <c r="M220" i="1"/>
  <c r="O219" i="1"/>
  <c r="M219" i="1"/>
  <c r="K217" i="1"/>
  <c r="I217" i="1"/>
  <c r="O216" i="1"/>
  <c r="M216" i="1"/>
  <c r="O215" i="1"/>
  <c r="M215" i="1"/>
  <c r="O214" i="1"/>
  <c r="M214" i="1"/>
  <c r="K212" i="1"/>
  <c r="I212" i="1"/>
  <c r="O211" i="1"/>
  <c r="M211" i="1"/>
  <c r="K208" i="1"/>
  <c r="I208" i="1"/>
  <c r="O207" i="1"/>
  <c r="M207" i="1"/>
  <c r="O206" i="1"/>
  <c r="M206" i="1"/>
  <c r="O205" i="1"/>
  <c r="M205" i="1"/>
  <c r="O202" i="1"/>
  <c r="M202" i="1"/>
  <c r="O200" i="1"/>
  <c r="M200" i="1"/>
  <c r="K199" i="1"/>
  <c r="I199" i="1"/>
  <c r="O198" i="1"/>
  <c r="M198" i="1"/>
  <c r="O197" i="1"/>
  <c r="M197" i="1"/>
  <c r="K195" i="1"/>
  <c r="I195" i="1"/>
  <c r="O194" i="1"/>
  <c r="M194" i="1"/>
  <c r="O193" i="1"/>
  <c r="M193" i="1"/>
  <c r="O191" i="1"/>
  <c r="M191" i="1"/>
  <c r="O189" i="1"/>
  <c r="M189" i="1"/>
  <c r="O186" i="1"/>
  <c r="M186" i="1"/>
  <c r="K185" i="1"/>
  <c r="I185" i="1"/>
  <c r="I187" i="1" s="1"/>
  <c r="O184" i="1"/>
  <c r="M184" i="1"/>
  <c r="O183" i="1"/>
  <c r="M183" i="1"/>
  <c r="O182" i="1"/>
  <c r="M182" i="1"/>
  <c r="O181" i="1"/>
  <c r="M181" i="1"/>
  <c r="O180" i="1"/>
  <c r="M180" i="1"/>
  <c r="K177" i="1"/>
  <c r="I177" i="1"/>
  <c r="O176" i="1"/>
  <c r="M176" i="1"/>
  <c r="O175" i="1"/>
  <c r="M175" i="1"/>
  <c r="O174" i="1"/>
  <c r="M174" i="1"/>
  <c r="O173" i="1"/>
  <c r="M173" i="1"/>
  <c r="O172" i="1"/>
  <c r="M172" i="1"/>
  <c r="K170" i="1"/>
  <c r="I170" i="1"/>
  <c r="O169" i="1"/>
  <c r="M169" i="1"/>
  <c r="O166" i="1"/>
  <c r="M166" i="1"/>
  <c r="K165" i="1"/>
  <c r="I165" i="1"/>
  <c r="O164" i="1"/>
  <c r="M164" i="1"/>
  <c r="O163" i="1"/>
  <c r="M163" i="1"/>
  <c r="O162" i="1"/>
  <c r="M162" i="1"/>
  <c r="O161" i="1"/>
  <c r="M161" i="1"/>
  <c r="K159" i="1"/>
  <c r="I159" i="1"/>
  <c r="O158" i="1"/>
  <c r="M158" i="1"/>
  <c r="O157" i="1"/>
  <c r="M157" i="1"/>
  <c r="K155" i="1"/>
  <c r="I155" i="1"/>
  <c r="O154" i="1"/>
  <c r="M154" i="1"/>
  <c r="O153" i="1"/>
  <c r="M153" i="1"/>
  <c r="O152" i="1"/>
  <c r="M152" i="1"/>
  <c r="O151" i="1"/>
  <c r="M151" i="1"/>
  <c r="K149" i="1"/>
  <c r="I149" i="1"/>
  <c r="O148" i="1"/>
  <c r="M148" i="1"/>
  <c r="O146" i="1"/>
  <c r="M146" i="1"/>
  <c r="O145" i="1"/>
  <c r="M145" i="1"/>
  <c r="K141" i="1"/>
  <c r="I141" i="1"/>
  <c r="O140" i="1"/>
  <c r="M140" i="1"/>
  <c r="O139" i="1"/>
  <c r="M139" i="1"/>
  <c r="K137" i="1"/>
  <c r="I137" i="1"/>
  <c r="O136" i="1"/>
  <c r="M136" i="1"/>
  <c r="O135" i="1"/>
  <c r="M135" i="1"/>
  <c r="K133" i="1"/>
  <c r="I133" i="1"/>
  <c r="O132" i="1"/>
  <c r="M132" i="1"/>
  <c r="O131" i="1"/>
  <c r="M131" i="1"/>
  <c r="K129" i="1"/>
  <c r="I129" i="1"/>
  <c r="O128" i="1"/>
  <c r="M128" i="1"/>
  <c r="O127" i="1"/>
  <c r="M127" i="1"/>
  <c r="K123" i="1"/>
  <c r="I123" i="1"/>
  <c r="O123" i="1" s="1"/>
  <c r="O122" i="1"/>
  <c r="M122" i="1"/>
  <c r="O121" i="1"/>
  <c r="M121" i="1"/>
  <c r="O120" i="1"/>
  <c r="M120" i="1"/>
  <c r="K118" i="1"/>
  <c r="I118" i="1"/>
  <c r="O117" i="1"/>
  <c r="M117" i="1"/>
  <c r="O116" i="1"/>
  <c r="M116" i="1"/>
  <c r="O115" i="1"/>
  <c r="M115" i="1"/>
  <c r="K113" i="1"/>
  <c r="I113" i="1"/>
  <c r="M113" i="1" s="1"/>
  <c r="O112" i="1"/>
  <c r="M112" i="1"/>
  <c r="O111" i="1"/>
  <c r="M111" i="1"/>
  <c r="O110" i="1"/>
  <c r="M110" i="1"/>
  <c r="K108" i="1"/>
  <c r="I108" i="1"/>
  <c r="O107" i="1"/>
  <c r="M107" i="1"/>
  <c r="O106" i="1"/>
  <c r="M106" i="1"/>
  <c r="O105" i="1"/>
  <c r="M105" i="1"/>
  <c r="K102" i="1"/>
  <c r="I102" i="1"/>
  <c r="O102" i="1" s="1"/>
  <c r="O101" i="1"/>
  <c r="M101" i="1"/>
  <c r="K96" i="1"/>
  <c r="I96" i="1"/>
  <c r="I97" i="1" s="1"/>
  <c r="O95" i="1"/>
  <c r="M95" i="1"/>
  <c r="O93" i="1"/>
  <c r="M93" i="1"/>
  <c r="O92" i="1"/>
  <c r="M92" i="1"/>
  <c r="O91" i="1"/>
  <c r="M91" i="1"/>
  <c r="K88" i="1"/>
  <c r="I88" i="1"/>
  <c r="O87" i="1"/>
  <c r="M87" i="1"/>
  <c r="O86" i="1"/>
  <c r="M86" i="1"/>
  <c r="K84" i="1"/>
  <c r="I84" i="1"/>
  <c r="O83" i="1"/>
  <c r="M83" i="1"/>
  <c r="O82" i="1"/>
  <c r="M82" i="1"/>
  <c r="K80" i="1"/>
  <c r="I80" i="1"/>
  <c r="O79" i="1"/>
  <c r="M79" i="1"/>
  <c r="O78" i="1"/>
  <c r="M78" i="1"/>
  <c r="K76" i="1"/>
  <c r="I76" i="1"/>
  <c r="O75" i="1"/>
  <c r="M75" i="1"/>
  <c r="O74" i="1"/>
  <c r="M74" i="1"/>
  <c r="K70" i="1"/>
  <c r="I70" i="1"/>
  <c r="O69" i="1"/>
  <c r="M69" i="1"/>
  <c r="O68" i="1"/>
  <c r="M68" i="1"/>
  <c r="O67" i="1"/>
  <c r="M67" i="1"/>
  <c r="O66" i="1"/>
  <c r="M66" i="1"/>
  <c r="K64" i="1"/>
  <c r="I64" i="1"/>
  <c r="O63" i="1"/>
  <c r="M63" i="1"/>
  <c r="O62" i="1"/>
  <c r="M62" i="1"/>
  <c r="O61" i="1"/>
  <c r="M61" i="1"/>
  <c r="O60" i="1"/>
  <c r="M60" i="1"/>
  <c r="K58" i="1"/>
  <c r="I58" i="1"/>
  <c r="O57" i="1"/>
  <c r="M57" i="1"/>
  <c r="O56" i="1"/>
  <c r="M56" i="1"/>
  <c r="O55" i="1"/>
  <c r="M55" i="1"/>
  <c r="O54" i="1"/>
  <c r="M54" i="1"/>
  <c r="K52" i="1"/>
  <c r="I52" i="1"/>
  <c r="O51" i="1"/>
  <c r="M51" i="1"/>
  <c r="O50" i="1"/>
  <c r="M50" i="1"/>
  <c r="O49" i="1"/>
  <c r="M49" i="1"/>
  <c r="O48" i="1"/>
  <c r="M48" i="1"/>
  <c r="K45" i="1"/>
  <c r="I45" i="1"/>
  <c r="O44" i="1"/>
  <c r="M44" i="1"/>
  <c r="O43" i="1"/>
  <c r="M43" i="1"/>
  <c r="O42" i="1"/>
  <c r="M42" i="1"/>
  <c r="O41" i="1"/>
  <c r="M41" i="1"/>
  <c r="K39" i="1"/>
  <c r="I39" i="1"/>
  <c r="O38" i="1"/>
  <c r="M38" i="1"/>
  <c r="O37" i="1"/>
  <c r="M37" i="1"/>
  <c r="O36" i="1"/>
  <c r="M36" i="1"/>
  <c r="O35" i="1"/>
  <c r="M35" i="1"/>
  <c r="K30" i="1"/>
  <c r="I30" i="1"/>
  <c r="O29" i="1"/>
  <c r="M29" i="1"/>
  <c r="K27" i="1"/>
  <c r="I27" i="1"/>
  <c r="O26" i="1"/>
  <c r="M26" i="1"/>
  <c r="K24" i="1"/>
  <c r="I24" i="1"/>
  <c r="I31" i="1" s="1"/>
  <c r="O23" i="1"/>
  <c r="M23" i="1"/>
  <c r="K19" i="1"/>
  <c r="I19" i="1"/>
  <c r="O18" i="1"/>
  <c r="M18" i="1"/>
  <c r="O17" i="1"/>
  <c r="M17" i="1"/>
  <c r="K15" i="1"/>
  <c r="I15" i="1"/>
  <c r="M15" i="1" s="1"/>
  <c r="O14" i="1"/>
  <c r="M14" i="1"/>
  <c r="O13" i="1"/>
  <c r="M13" i="1"/>
  <c r="K11" i="1"/>
  <c r="I11" i="1"/>
  <c r="O10" i="1"/>
  <c r="M10" i="1"/>
  <c r="O9" i="1"/>
  <c r="M9" i="1"/>
  <c r="O7" i="1"/>
  <c r="M7" i="1"/>
  <c r="O756" i="1" l="1"/>
  <c r="O652" i="1"/>
  <c r="M804" i="1"/>
  <c r="O841" i="1"/>
  <c r="O853" i="1"/>
  <c r="Y667" i="1"/>
  <c r="O700" i="1"/>
  <c r="O445" i="1"/>
  <c r="M471" i="1"/>
  <c r="I501" i="1"/>
  <c r="O224" i="1"/>
  <c r="O496" i="1"/>
  <c r="O509" i="1"/>
  <c r="O518" i="1"/>
  <c r="O526" i="1"/>
  <c r="I167" i="1"/>
  <c r="I528" i="1"/>
  <c r="M522" i="1"/>
  <c r="M539" i="1"/>
  <c r="M568" i="1"/>
  <c r="M27" i="1"/>
  <c r="M129" i="1"/>
  <c r="M137" i="1"/>
  <c r="M199" i="1"/>
  <c r="M212" i="1"/>
  <c r="M254" i="1"/>
  <c r="O656" i="1"/>
  <c r="O254" i="1"/>
  <c r="O261" i="1"/>
  <c r="O272" i="1"/>
  <c r="K321" i="1"/>
  <c r="K322" i="1" s="1"/>
  <c r="K374" i="1"/>
  <c r="O363" i="1"/>
  <c r="O368" i="1"/>
  <c r="O390" i="1"/>
  <c r="I704" i="1"/>
  <c r="O141" i="1"/>
  <c r="K167" i="1"/>
  <c r="M167" i="1" s="1"/>
  <c r="O170" i="1"/>
  <c r="K201" i="1"/>
  <c r="M288" i="1"/>
  <c r="M306" i="1"/>
  <c r="M372" i="1"/>
  <c r="O403" i="1"/>
  <c r="M557" i="1"/>
  <c r="O568" i="1"/>
  <c r="O601" i="1"/>
  <c r="K658" i="1"/>
  <c r="M652" i="1"/>
  <c r="O666" i="1"/>
  <c r="Y31" i="1"/>
  <c r="Y197" i="1"/>
  <c r="O30" i="1"/>
  <c r="O58" i="1"/>
  <c r="O221" i="1"/>
  <c r="O395" i="1"/>
  <c r="O557" i="1"/>
  <c r="K704" i="1"/>
  <c r="O704" i="1" s="1"/>
  <c r="O70" i="1"/>
  <c r="O80" i="1"/>
  <c r="O88" i="1"/>
  <c r="O137" i="1"/>
  <c r="K283" i="1"/>
  <c r="K447" i="1"/>
  <c r="M433" i="1"/>
  <c r="M445" i="1"/>
  <c r="O456" i="1"/>
  <c r="K528" i="1"/>
  <c r="O522" i="1"/>
  <c r="O696" i="1"/>
  <c r="O45" i="1"/>
  <c r="I71" i="1"/>
  <c r="I89" i="1"/>
  <c r="O39" i="1"/>
  <c r="O52" i="1"/>
  <c r="O64" i="1"/>
  <c r="O76" i="1"/>
  <c r="O84" i="1"/>
  <c r="O96" i="1"/>
  <c r="O118" i="1"/>
  <c r="O195" i="1"/>
  <c r="O212" i="1"/>
  <c r="O217" i="1"/>
  <c r="M330" i="1"/>
  <c r="M342" i="1"/>
  <c r="O349" i="1"/>
  <c r="I397" i="1"/>
  <c r="O397" i="1" s="1"/>
  <c r="M390" i="1"/>
  <c r="K422" i="1"/>
  <c r="M408" i="1"/>
  <c r="M420" i="1"/>
  <c r="O439" i="1"/>
  <c r="O471" i="1"/>
  <c r="O485" i="1"/>
  <c r="M509" i="1"/>
  <c r="M518" i="1"/>
  <c r="O539" i="1"/>
  <c r="K598" i="1"/>
  <c r="K610" i="1" s="1"/>
  <c r="I658" i="1"/>
  <c r="M658" i="1" s="1"/>
  <c r="O648" i="1"/>
  <c r="M656" i="1"/>
  <c r="K691" i="1"/>
  <c r="M700" i="1"/>
  <c r="O769" i="1"/>
  <c r="O827" i="1"/>
  <c r="K20" i="1"/>
  <c r="O27" i="1"/>
  <c r="O11" i="1"/>
  <c r="M19" i="1"/>
  <c r="M133" i="1"/>
  <c r="O159" i="1"/>
  <c r="M177" i="1"/>
  <c r="K225" i="1"/>
  <c r="M247" i="1"/>
  <c r="M276" i="1"/>
  <c r="O300" i="1"/>
  <c r="M312" i="1"/>
  <c r="M336" i="1"/>
  <c r="K397" i="1"/>
  <c r="M397" i="1" s="1"/>
  <c r="O385" i="1"/>
  <c r="O414" i="1"/>
  <c r="M428" i="1"/>
  <c r="M439" i="1"/>
  <c r="M496" i="1"/>
  <c r="M696" i="1"/>
  <c r="M769" i="1"/>
  <c r="I810" i="1"/>
  <c r="M810" i="1" s="1"/>
  <c r="M841" i="1"/>
  <c r="Y627" i="1"/>
  <c r="O288" i="1"/>
  <c r="M349" i="1"/>
  <c r="I351" i="1"/>
  <c r="O796" i="1"/>
  <c r="I854" i="1"/>
  <c r="O847" i="1"/>
  <c r="Y220" i="1"/>
  <c r="Y221" i="1" s="1"/>
  <c r="AE13" i="1" s="1"/>
  <c r="Y270" i="1"/>
  <c r="Y799" i="1"/>
  <c r="AB319" i="1"/>
  <c r="M11" i="1"/>
  <c r="O19" i="1"/>
  <c r="O24" i="1"/>
  <c r="O108" i="1"/>
  <c r="M123" i="1"/>
  <c r="K142" i="1"/>
  <c r="O133" i="1"/>
  <c r="M141" i="1"/>
  <c r="O155" i="1"/>
  <c r="O165" i="1"/>
  <c r="O177" i="1"/>
  <c r="O185" i="1"/>
  <c r="I201" i="1"/>
  <c r="O201" i="1" s="1"/>
  <c r="M224" i="1"/>
  <c r="O247" i="1"/>
  <c r="O276" i="1"/>
  <c r="M300" i="1"/>
  <c r="O312" i="1"/>
  <c r="O319" i="1"/>
  <c r="K351" i="1"/>
  <c r="K452" i="1" s="1"/>
  <c r="K453" i="1" s="1"/>
  <c r="O336" i="1"/>
  <c r="M368" i="1"/>
  <c r="O433" i="1"/>
  <c r="M456" i="1"/>
  <c r="M485" i="1"/>
  <c r="M514" i="1"/>
  <c r="M526" i="1"/>
  <c r="M601" i="1"/>
  <c r="M666" i="1"/>
  <c r="M756" i="1"/>
  <c r="O15" i="1"/>
  <c r="O113" i="1"/>
  <c r="O129" i="1"/>
  <c r="O199" i="1"/>
  <c r="O240" i="1"/>
  <c r="O306" i="1"/>
  <c r="O330" i="1"/>
  <c r="O420" i="1"/>
  <c r="K501" i="1"/>
  <c r="O501" i="1" s="1"/>
  <c r="O514" i="1"/>
  <c r="M827" i="1"/>
  <c r="M847" i="1"/>
  <c r="AB332" i="1"/>
  <c r="K226" i="1"/>
  <c r="AB26" i="1" s="1"/>
  <c r="K31" i="1"/>
  <c r="O31" i="1" s="1"/>
  <c r="K97" i="1"/>
  <c r="O97" i="1" s="1"/>
  <c r="M463" i="1"/>
  <c r="O463" i="1"/>
  <c r="M492" i="1"/>
  <c r="O492" i="1"/>
  <c r="M716" i="1"/>
  <c r="O716" i="1"/>
  <c r="AB25" i="1"/>
  <c r="I20" i="1"/>
  <c r="M24" i="1"/>
  <c r="M30" i="1"/>
  <c r="M39" i="1"/>
  <c r="M45" i="1"/>
  <c r="M52" i="1"/>
  <c r="M58" i="1"/>
  <c r="M64" i="1"/>
  <c r="M70" i="1"/>
  <c r="M76" i="1"/>
  <c r="M80" i="1"/>
  <c r="M84" i="1"/>
  <c r="M88" i="1"/>
  <c r="M96" i="1"/>
  <c r="M108" i="1"/>
  <c r="M118" i="1"/>
  <c r="I124" i="1"/>
  <c r="I142" i="1"/>
  <c r="M149" i="1"/>
  <c r="M155" i="1"/>
  <c r="M159" i="1"/>
  <c r="M165" i="1"/>
  <c r="M170" i="1"/>
  <c r="M185" i="1"/>
  <c r="I188" i="1"/>
  <c r="M208" i="1"/>
  <c r="M217" i="1"/>
  <c r="M221" i="1"/>
  <c r="I225" i="1"/>
  <c r="I248" i="1"/>
  <c r="M261" i="1"/>
  <c r="M268" i="1"/>
  <c r="M272" i="1"/>
  <c r="I281" i="1"/>
  <c r="I283" i="1" s="1"/>
  <c r="M319" i="1"/>
  <c r="I321" i="1"/>
  <c r="O358" i="1"/>
  <c r="O380" i="1"/>
  <c r="M395" i="1"/>
  <c r="M528" i="1"/>
  <c r="O528" i="1"/>
  <c r="M638" i="1"/>
  <c r="O638" i="1"/>
  <c r="I691" i="1"/>
  <c r="M681" i="1"/>
  <c r="O681" i="1"/>
  <c r="M749" i="1"/>
  <c r="O749" i="1"/>
  <c r="I789" i="1"/>
  <c r="M775" i="1"/>
  <c r="O775" i="1"/>
  <c r="M783" i="1"/>
  <c r="O783" i="1"/>
  <c r="M818" i="1"/>
  <c r="O818" i="1"/>
  <c r="K71" i="1"/>
  <c r="K89" i="1"/>
  <c r="O89" i="1" s="1"/>
  <c r="M546" i="1"/>
  <c r="O546" i="1"/>
  <c r="M577" i="1"/>
  <c r="O577" i="1"/>
  <c r="M597" i="1"/>
  <c r="O597" i="1"/>
  <c r="I629" i="1"/>
  <c r="M623" i="1"/>
  <c r="O623" i="1"/>
  <c r="K124" i="1"/>
  <c r="AB22" i="1" s="1"/>
  <c r="O149" i="1"/>
  <c r="K187" i="1"/>
  <c r="O187" i="1" s="1"/>
  <c r="O268" i="1"/>
  <c r="M363" i="1"/>
  <c r="M385" i="1"/>
  <c r="I422" i="1"/>
  <c r="O408" i="1"/>
  <c r="O428" i="1"/>
  <c r="M451" i="1"/>
  <c r="O451" i="1"/>
  <c r="M478" i="1"/>
  <c r="O478" i="1"/>
  <c r="M499" i="1"/>
  <c r="O499" i="1"/>
  <c r="M552" i="1"/>
  <c r="O552" i="1"/>
  <c r="M587" i="1"/>
  <c r="O587" i="1"/>
  <c r="I598" i="1"/>
  <c r="I610" i="1" s="1"/>
  <c r="M618" i="1"/>
  <c r="O618" i="1"/>
  <c r="M645" i="1"/>
  <c r="O645" i="1"/>
  <c r="I675" i="1"/>
  <c r="M673" i="1"/>
  <c r="O673" i="1"/>
  <c r="M704" i="1"/>
  <c r="M715" i="1"/>
  <c r="O715" i="1"/>
  <c r="I742" i="1"/>
  <c r="M740" i="1"/>
  <c r="O740" i="1"/>
  <c r="I797" i="1"/>
  <c r="M793" i="1"/>
  <c r="O793" i="1"/>
  <c r="AE15" i="1"/>
  <c r="AB28" i="1"/>
  <c r="O208" i="1"/>
  <c r="M102" i="1"/>
  <c r="M195" i="1"/>
  <c r="M240" i="1"/>
  <c r="O342" i="1"/>
  <c r="I374" i="1"/>
  <c r="M358" i="1"/>
  <c r="O372" i="1"/>
  <c r="M380" i="1"/>
  <c r="M414" i="1"/>
  <c r="I447" i="1"/>
  <c r="I531" i="1"/>
  <c r="M608" i="1"/>
  <c r="O608" i="1"/>
  <c r="K659" i="1"/>
  <c r="M633" i="1"/>
  <c r="O633" i="1"/>
  <c r="K718" i="1"/>
  <c r="M689" i="1"/>
  <c r="O689" i="1"/>
  <c r="I711" i="1"/>
  <c r="M709" i="1"/>
  <c r="O709" i="1"/>
  <c r="M764" i="1"/>
  <c r="O764" i="1"/>
  <c r="M779" i="1"/>
  <c r="O779" i="1"/>
  <c r="M787" i="1"/>
  <c r="O787" i="1"/>
  <c r="M834" i="1"/>
  <c r="O834" i="1"/>
  <c r="K854" i="1"/>
  <c r="Y124" i="1"/>
  <c r="Y142" i="1"/>
  <c r="Y165" i="1"/>
  <c r="Y184" i="1" s="1"/>
  <c r="AE10" i="1" s="1"/>
  <c r="Y656" i="1"/>
  <c r="Y675" i="1" s="1"/>
  <c r="Y740" i="1"/>
  <c r="Y747" i="1" s="1"/>
  <c r="O804" i="1"/>
  <c r="Y305" i="1"/>
  <c r="Y306" i="1" s="1"/>
  <c r="Y334" i="1"/>
  <c r="Y358" i="1"/>
  <c r="Y381" i="1"/>
  <c r="Y406" i="1"/>
  <c r="Y431" i="1"/>
  <c r="Y20" i="1"/>
  <c r="Y71" i="1"/>
  <c r="Y89" i="1"/>
  <c r="Y505" i="1"/>
  <c r="Y508" i="1" s="1"/>
  <c r="Y575" i="1"/>
  <c r="Y586" i="1" s="1"/>
  <c r="Y628" i="1"/>
  <c r="M854" i="1" l="1"/>
  <c r="O167" i="1"/>
  <c r="Y32" i="1"/>
  <c r="Y98" i="1"/>
  <c r="M501" i="1"/>
  <c r="M351" i="1"/>
  <c r="I98" i="1"/>
  <c r="M89" i="1"/>
  <c r="K98" i="1"/>
  <c r="O658" i="1"/>
  <c r="O351" i="1"/>
  <c r="K531" i="1"/>
  <c r="I819" i="1"/>
  <c r="O819" i="1" s="1"/>
  <c r="I798" i="1"/>
  <c r="M798" i="1" s="1"/>
  <c r="O810" i="1"/>
  <c r="M97" i="1"/>
  <c r="I452" i="1"/>
  <c r="M187" i="1"/>
  <c r="M201" i="1"/>
  <c r="K856" i="1"/>
  <c r="M452" i="1"/>
  <c r="O452" i="1"/>
  <c r="Y99" i="1"/>
  <c r="M225" i="1"/>
  <c r="O225" i="1"/>
  <c r="I226" i="1"/>
  <c r="M71" i="1"/>
  <c r="AE9" i="1"/>
  <c r="M819" i="1"/>
  <c r="M447" i="1"/>
  <c r="O447" i="1"/>
  <c r="O854" i="1"/>
  <c r="M321" i="1"/>
  <c r="I322" i="1"/>
  <c r="O321" i="1"/>
  <c r="I32" i="1"/>
  <c r="M20" i="1"/>
  <c r="O20" i="1"/>
  <c r="K188" i="1"/>
  <c r="AB23" i="1" s="1"/>
  <c r="O71" i="1"/>
  <c r="K32" i="1"/>
  <c r="M531" i="1"/>
  <c r="O531" i="1"/>
  <c r="AB10" i="1"/>
  <c r="M124" i="1"/>
  <c r="O124" i="1"/>
  <c r="M31" i="1"/>
  <c r="O797" i="1"/>
  <c r="M797" i="1"/>
  <c r="O610" i="1"/>
  <c r="M610" i="1"/>
  <c r="O691" i="1"/>
  <c r="M691" i="1"/>
  <c r="AB11" i="1"/>
  <c r="O283" i="1"/>
  <c r="M283" i="1"/>
  <c r="Y436" i="1"/>
  <c r="Y437" i="1" s="1"/>
  <c r="Y800" i="1" s="1"/>
  <c r="I718" i="1"/>
  <c r="O675" i="1"/>
  <c r="M675" i="1"/>
  <c r="M422" i="1"/>
  <c r="O422" i="1"/>
  <c r="O711" i="1"/>
  <c r="M711" i="1"/>
  <c r="M374" i="1"/>
  <c r="O374" i="1"/>
  <c r="O742" i="1"/>
  <c r="M742" i="1"/>
  <c r="M598" i="1"/>
  <c r="O598" i="1"/>
  <c r="O629" i="1"/>
  <c r="I659" i="1"/>
  <c r="M629" i="1"/>
  <c r="O789" i="1"/>
  <c r="M789" i="1"/>
  <c r="M281" i="1"/>
  <c r="O281" i="1"/>
  <c r="AB12" i="1"/>
  <c r="M248" i="1"/>
  <c r="O248" i="1"/>
  <c r="M142" i="1"/>
  <c r="O142" i="1"/>
  <c r="AB16" i="1"/>
  <c r="M98" i="1" l="1"/>
  <c r="O798" i="1"/>
  <c r="O98" i="1"/>
  <c r="K99" i="1"/>
  <c r="O188" i="1"/>
  <c r="M188" i="1"/>
  <c r="I99" i="1"/>
  <c r="AB341" i="1" s="1"/>
  <c r="O32" i="1"/>
  <c r="M32" i="1"/>
  <c r="Y274" i="1"/>
  <c r="Y275" i="1" s="1"/>
  <c r="Y801" i="1" s="1"/>
  <c r="AE8" i="1"/>
  <c r="AE16" i="1" s="1"/>
  <c r="O718" i="1"/>
  <c r="M718" i="1"/>
  <c r="M322" i="1"/>
  <c r="I453" i="1"/>
  <c r="O322" i="1"/>
  <c r="M659" i="1"/>
  <c r="O659" i="1"/>
  <c r="AB14" i="1"/>
  <c r="M226" i="1"/>
  <c r="O226" i="1"/>
  <c r="AB21" i="1" l="1"/>
  <c r="K289" i="1"/>
  <c r="K290" i="1" s="1"/>
  <c r="AB29" i="1"/>
  <c r="AC21" i="1" s="1"/>
  <c r="M453" i="1"/>
  <c r="O453" i="1"/>
  <c r="I856" i="1"/>
  <c r="AB9" i="1"/>
  <c r="O99" i="1"/>
  <c r="I289" i="1"/>
  <c r="M99" i="1"/>
  <c r="K857" i="1" l="1"/>
  <c r="AB334" i="1"/>
  <c r="AB17" i="1"/>
  <c r="AC29" i="1"/>
  <c r="AC24" i="1"/>
  <c r="AC27" i="1"/>
  <c r="AC25" i="1"/>
  <c r="AC28" i="1"/>
  <c r="AC22" i="1"/>
  <c r="AC26" i="1"/>
  <c r="AC23" i="1"/>
  <c r="M856" i="1"/>
  <c r="O856" i="1"/>
  <c r="M289" i="1"/>
  <c r="I290" i="1"/>
  <c r="AB321" i="1" s="1"/>
  <c r="O289" i="1"/>
  <c r="AC318" i="1" l="1"/>
  <c r="AC314" i="1"/>
  <c r="AC317" i="1"/>
  <c r="AC313" i="1"/>
  <c r="AC316" i="1"/>
  <c r="AC315" i="1"/>
  <c r="AC319" i="1"/>
  <c r="AC331" i="1"/>
  <c r="AC327" i="1"/>
  <c r="AC329" i="1"/>
  <c r="AC328" i="1"/>
  <c r="AC330" i="1"/>
  <c r="AC326" i="1"/>
  <c r="AC332" i="1"/>
  <c r="AC17" i="1"/>
  <c r="AC13" i="1"/>
  <c r="AC15" i="1"/>
  <c r="AC16" i="1"/>
  <c r="AC12" i="1"/>
  <c r="AC11" i="1"/>
  <c r="AC10" i="1"/>
  <c r="AC14" i="1"/>
  <c r="AC9" i="1"/>
  <c r="M290" i="1"/>
  <c r="I857" i="1"/>
  <c r="O290" i="1"/>
  <c r="M857" i="1" l="1"/>
  <c r="O857" i="1"/>
</calcChain>
</file>

<file path=xl/sharedStrings.xml><?xml version="1.0" encoding="utf-8"?>
<sst xmlns="http://schemas.openxmlformats.org/spreadsheetml/2006/main" count="1701" uniqueCount="893">
  <si>
    <t>Jul '15 - Jun 16</t>
  </si>
  <si>
    <t>Jul '14 - Jun 15</t>
  </si>
  <si>
    <t>$ Change</t>
  </si>
  <si>
    <t>% Change</t>
  </si>
  <si>
    <t>Income</t>
  </si>
  <si>
    <t>1400 · Tuition &amp; Waivers</t>
  </si>
  <si>
    <t>1401 · Total Tuition</t>
  </si>
  <si>
    <t>1403 · Tuition- Current</t>
  </si>
  <si>
    <t>1403.2 · Seton Catholic Central</t>
  </si>
  <si>
    <t>1403.3 · Our Lady of Sorrows</t>
  </si>
  <si>
    <t>1403.31 · All Saints PreK</t>
  </si>
  <si>
    <t>1403.3 · Our Lady of Sorrows - Other</t>
  </si>
  <si>
    <t>Total 1403.3 · Our Lady of Sorrows</t>
  </si>
  <si>
    <t>1403.5 · St. James</t>
  </si>
  <si>
    <t>1403.51 · St James PreK</t>
  </si>
  <si>
    <t>1403.5 · St. James - Other</t>
  </si>
  <si>
    <t>Total 1403.5 · St. James</t>
  </si>
  <si>
    <t>1403.6 · St. John</t>
  </si>
  <si>
    <t>1403.61 · St John Pre K</t>
  </si>
  <si>
    <t>1403.6 · St. John - Other</t>
  </si>
  <si>
    <t>Total 1403.6 · St. John</t>
  </si>
  <si>
    <t>Total 1403 · Tuition- Current</t>
  </si>
  <si>
    <t>1404 · Tuition- Registration</t>
  </si>
  <si>
    <t>1404.3 · Our Lady of Sorrows</t>
  </si>
  <si>
    <t>1404.31 · All Saints PreK</t>
  </si>
  <si>
    <t>Total 1404.3 · Our Lady of Sorrows</t>
  </si>
  <si>
    <t>1404.5 · St James Registration</t>
  </si>
  <si>
    <t>1404.51 · St James PreK</t>
  </si>
  <si>
    <t>Total 1404.5 · St James Registration</t>
  </si>
  <si>
    <t>1404.6 · St. John</t>
  </si>
  <si>
    <t>1404.61 · ST JOHN PRE-K</t>
  </si>
  <si>
    <t>Total 1404.6 · St. John</t>
  </si>
  <si>
    <t>Total 1404 · Tuition- Registration</t>
  </si>
  <si>
    <t>Total 1401 · Total Tuition</t>
  </si>
  <si>
    <t>1410 · Total Tuition Waivers</t>
  </si>
  <si>
    <t>1411 · Employee Tuition Discount</t>
  </si>
  <si>
    <t>1411.2 · Seton Catholic Central</t>
  </si>
  <si>
    <t>1411.3 · All Saints</t>
  </si>
  <si>
    <t>1411.5 · St. James</t>
  </si>
  <si>
    <t>1411.6 · St. John</t>
  </si>
  <si>
    <t>Total 1411 · Employee Tuition Discount</t>
  </si>
  <si>
    <t>1412 · Hardship Discount</t>
  </si>
  <si>
    <t>1412.2 · Seton Catholic Central</t>
  </si>
  <si>
    <t>1412.3 · All Saints</t>
  </si>
  <si>
    <t>1412.5 · St. James</t>
  </si>
  <si>
    <t>1412.6 · St. John</t>
  </si>
  <si>
    <t>Total 1412 · Hardship Discount</t>
  </si>
  <si>
    <t>1414 · Scholarship</t>
  </si>
  <si>
    <t>1414.2 · Seton Catholic Central</t>
  </si>
  <si>
    <t>1414.2F · Funded Scholarships</t>
  </si>
  <si>
    <t>1414.2I · Funded Scholarship PY Income</t>
  </si>
  <si>
    <t>1414.2P · Parish Assistance - Funded</t>
  </si>
  <si>
    <t>1414.2U · Unfunded Scholarships</t>
  </si>
  <si>
    <t>Total 1414.2 · Seton Catholic Central</t>
  </si>
  <si>
    <t>1414.3 · All Saints</t>
  </si>
  <si>
    <t>1414.3F · Funded Scholarships</t>
  </si>
  <si>
    <t>1414.3I · Funded Scholarship PY Income</t>
  </si>
  <si>
    <t>1414.3P · Parish Assistance - Funded</t>
  </si>
  <si>
    <t>1414.3U · Unfunded Scholarships</t>
  </si>
  <si>
    <t>Total 1414.3 · All Saints</t>
  </si>
  <si>
    <t>1414.5 · St. James</t>
  </si>
  <si>
    <t>1414.5F · Funded Scholarships</t>
  </si>
  <si>
    <t>1414.5I · Funded Scholarship PY Income</t>
  </si>
  <si>
    <t>1414.5P · Parish Assistance - Funded</t>
  </si>
  <si>
    <t>1414.5U · Unfunded Scholarships</t>
  </si>
  <si>
    <t>Total 1414.5 · St. James</t>
  </si>
  <si>
    <t>1414.6 · St. John</t>
  </si>
  <si>
    <t>1414.6F · Funded Scholarships</t>
  </si>
  <si>
    <t>1414.6I · Funded Scholarship PY Income</t>
  </si>
  <si>
    <t>1414.6P · Parish Assistance - Funded</t>
  </si>
  <si>
    <t>1414.6U · Unfunded Scholarships</t>
  </si>
  <si>
    <t>Total 1414.6 · St. John</t>
  </si>
  <si>
    <t>Total 1414 · Scholarship</t>
  </si>
  <si>
    <t>1415 · TAP Awarded</t>
  </si>
  <si>
    <t>1415.2 · Seton Catholic Central</t>
  </si>
  <si>
    <t>1415.2A · Seton Tap A</t>
  </si>
  <si>
    <t>1415.2C · Seton Tap C</t>
  </si>
  <si>
    <t>Total 1415.2 · Seton Catholic Central</t>
  </si>
  <si>
    <t>1415.3 · All Saints</t>
  </si>
  <si>
    <t>1415.3A · OLSM Tap A</t>
  </si>
  <si>
    <t>1415.3C · OLSM Tap C</t>
  </si>
  <si>
    <t>Total 1415.3 · All Saints</t>
  </si>
  <si>
    <t>1415.5 · St. James</t>
  </si>
  <si>
    <t>1415.5A · St James Tap A</t>
  </si>
  <si>
    <t>1415.5C · St James Tap C</t>
  </si>
  <si>
    <t>Total 1415.5 · St. James</t>
  </si>
  <si>
    <t>1415.6 · St. John</t>
  </si>
  <si>
    <t>1415.6A · St John Tap A</t>
  </si>
  <si>
    <t>1415.6C · St John Tap C</t>
  </si>
  <si>
    <t>Total 1415.6 · St. John</t>
  </si>
  <si>
    <t>Total 1415 · TAP Awarded</t>
  </si>
  <si>
    <t>1417 · 4th + Child Discount</t>
  </si>
  <si>
    <t>1417.2 · Seton 4th Child Discount</t>
  </si>
  <si>
    <t>1417.3 · Our Lady of Sorrows</t>
  </si>
  <si>
    <t>1417.5 · St James</t>
  </si>
  <si>
    <t>1417.6 · St John</t>
  </si>
  <si>
    <t>1417.6 · St John - Other</t>
  </si>
  <si>
    <t>Total 1417.6 · St John</t>
  </si>
  <si>
    <t>Total 1417 · 4th + Child Discount</t>
  </si>
  <si>
    <t>Total 1410 · Total Tuition Waivers</t>
  </si>
  <si>
    <t>Total 1400 · Tuition &amp; Waivers</t>
  </si>
  <si>
    <t>1405 · Tuition Recovery</t>
  </si>
  <si>
    <t>1405 · Tuition Recovery - Other</t>
  </si>
  <si>
    <t>Total 1405 · Tuition Recovery</t>
  </si>
  <si>
    <t>1418 · Scholarship Revenue</t>
  </si>
  <si>
    <t>1418.2 · Seton Catholic Central</t>
  </si>
  <si>
    <t>1418.2P · Parish Assistance - Tuition</t>
  </si>
  <si>
    <t>1418.2S · Scrip Fundraising (net)</t>
  </si>
  <si>
    <t>1418.2 · Seton Catholic Central - Other</t>
  </si>
  <si>
    <t>Total 1418.2 · Seton Catholic Central</t>
  </si>
  <si>
    <t>1418.3 · All Saints</t>
  </si>
  <si>
    <t>1418.3P · Parish Assistance - Tuition</t>
  </si>
  <si>
    <t>1418.3S · Scrip Fundraising (net)</t>
  </si>
  <si>
    <t>1418.3 · All Saints - Other</t>
  </si>
  <si>
    <t>Total 1418.3 · All Saints</t>
  </si>
  <si>
    <t>1418.5 · St. James</t>
  </si>
  <si>
    <t>1418.5P · Parish Assistance - Tuition</t>
  </si>
  <si>
    <t>1418.5S · Scrip Fundraising (net)</t>
  </si>
  <si>
    <t>1418.5 · St. James - Other</t>
  </si>
  <si>
    <t>Total 1418.5 · St. James</t>
  </si>
  <si>
    <t>1418.6 · St. John</t>
  </si>
  <si>
    <t>1418.6P · Parish Assistance - Tuition</t>
  </si>
  <si>
    <t>1418.6S · Scrip Fundraising (net)</t>
  </si>
  <si>
    <t>1418.6 · St. John - Other</t>
  </si>
  <si>
    <t>Total 1418.6 · St. John</t>
  </si>
  <si>
    <t>Total 1418 · Scholarship Revenue</t>
  </si>
  <si>
    <t>1419 · TAP Revenue</t>
  </si>
  <si>
    <t>1419.2 · Seton Catholic Central</t>
  </si>
  <si>
    <t>1419.2A · Seton Tap A</t>
  </si>
  <si>
    <t>1419.2C · Seton Tap C</t>
  </si>
  <si>
    <t>Total 1419.2 · Seton Catholic Central</t>
  </si>
  <si>
    <t>1419.3 · All Saints</t>
  </si>
  <si>
    <t>1419.3A · OLOS Tap A</t>
  </si>
  <si>
    <t>1419.3C · OLOS Tap C</t>
  </si>
  <si>
    <t>Total 1419.3 · All Saints</t>
  </si>
  <si>
    <t>1419.5 · St. James</t>
  </si>
  <si>
    <t>1419.5A · St. James Tap A</t>
  </si>
  <si>
    <t>1419.5C · St, James Tap C</t>
  </si>
  <si>
    <t>Total 1419.5 · St. James</t>
  </si>
  <si>
    <t>1419.6 · St. John</t>
  </si>
  <si>
    <t>1419.6A · St. John Tap A</t>
  </si>
  <si>
    <t>1419.6C · St. John Tap C</t>
  </si>
  <si>
    <t>Total 1419.6 · St. John</t>
  </si>
  <si>
    <t>Total 1419 · TAP Revenue</t>
  </si>
  <si>
    <t>1420 · Total Development Income</t>
  </si>
  <si>
    <t>1421 · Fundraising</t>
  </si>
  <si>
    <t>1421.1 · Development - Car Raffle</t>
  </si>
  <si>
    <t>1421.1D · Development Income</t>
  </si>
  <si>
    <t>1421.2 · Seton Catholic Central</t>
  </si>
  <si>
    <t>1421.2 · Seton Catholic Central - Other</t>
  </si>
  <si>
    <t>Total 1421.2 · Seton Catholic Central</t>
  </si>
  <si>
    <t>1421.3 · All Saints</t>
  </si>
  <si>
    <t>1421.3B · Auction</t>
  </si>
  <si>
    <t>1421.3F · Fundraising Income</t>
  </si>
  <si>
    <t>1421.3P · Fundraising PTO</t>
  </si>
  <si>
    <t>1421.3 · All Saints - Other</t>
  </si>
  <si>
    <t>Total 1421.3 · All Saints</t>
  </si>
  <si>
    <t>1421.5 · St. James</t>
  </si>
  <si>
    <t>1421.5P · St. James - Principals' Fundrsg</t>
  </si>
  <si>
    <t>1421.AF · Annual Fund</t>
  </si>
  <si>
    <t>Total 1421.5 · St. James</t>
  </si>
  <si>
    <t>1421.6 · St. John</t>
  </si>
  <si>
    <t>1421.6A · St John - Annual Fund</t>
  </si>
  <si>
    <t>1421.6G · St John PTG</t>
  </si>
  <si>
    <t>1421.6P · St John Fundraising Principal's</t>
  </si>
  <si>
    <t>1421.6R · St John Raffle</t>
  </si>
  <si>
    <t>Total 1421.6 · St. John</t>
  </si>
  <si>
    <t>1421 · Fundraising - Other</t>
  </si>
  <si>
    <t>Total 1421 · Fundraising</t>
  </si>
  <si>
    <t>1423 · Alumni Support</t>
  </si>
  <si>
    <t>1423.02 · Alumni Appeal</t>
  </si>
  <si>
    <t>Total 1423 · Alumni Support</t>
  </si>
  <si>
    <t>1426 · Grant Income</t>
  </si>
  <si>
    <t>1426.2 · Seton Catholic Central</t>
  </si>
  <si>
    <t>1426.3 · All Saints</t>
  </si>
  <si>
    <t>1426.5 · St. James</t>
  </si>
  <si>
    <t>1426.6 · St. John</t>
  </si>
  <si>
    <t>1426 · Grant Income - Other</t>
  </si>
  <si>
    <t>Total 1426 · Grant Income</t>
  </si>
  <si>
    <t>1435 · Gifts &amp; Donations</t>
  </si>
  <si>
    <t>1436 · Gifts</t>
  </si>
  <si>
    <t>1436.2 · Seton Catholic Central</t>
  </si>
  <si>
    <t>1436.3 · All Saints</t>
  </si>
  <si>
    <t>1436.5 · St. James</t>
  </si>
  <si>
    <t>1436.6 · St. John</t>
  </si>
  <si>
    <t>1436 · Gifts - Other</t>
  </si>
  <si>
    <t>Total 1436 · Gifts</t>
  </si>
  <si>
    <t>1435 · Gifts &amp; Donations - Other</t>
  </si>
  <si>
    <t>Total 1435 · Gifts &amp; Donations</t>
  </si>
  <si>
    <t>Total 1420 · Total Development Income</t>
  </si>
  <si>
    <t>1424 · Tuition Late Fees</t>
  </si>
  <si>
    <t>1425 · Student Activities</t>
  </si>
  <si>
    <t>1425.2 · Seton Catholic Central</t>
  </si>
  <si>
    <t>1425.3 · All Saints</t>
  </si>
  <si>
    <t>1425.3S · All Saints Wear</t>
  </si>
  <si>
    <t>1425.3 · All Saints - Other</t>
  </si>
  <si>
    <t>Total 1425.3 · All Saints</t>
  </si>
  <si>
    <t>1425.5 · St. James</t>
  </si>
  <si>
    <t>1425.5S · St James Wear</t>
  </si>
  <si>
    <t>1425.5 · St. James - Other</t>
  </si>
  <si>
    <t>Total 1425.5 · St. James</t>
  </si>
  <si>
    <t>1425.6 · St. John</t>
  </si>
  <si>
    <t>Total 1425 · Student Activities</t>
  </si>
  <si>
    <t>1428.2 · McDevitt Distribution</t>
  </si>
  <si>
    <t>1430 · Total Program Services</t>
  </si>
  <si>
    <t>1431 · Bookstore Sales/Supplies Fees</t>
  </si>
  <si>
    <t>1431.3 · All Saints Supply fee/Bookstore</t>
  </si>
  <si>
    <t>1431.5 · St James Books &amp; Supplies</t>
  </si>
  <si>
    <t>1431.6 · St John</t>
  </si>
  <si>
    <t>Total 1431 · Bookstore Sales/Supplies Fees</t>
  </si>
  <si>
    <t>1433 · Other Programs</t>
  </si>
  <si>
    <t>1433.2 · Seton Catholic Central</t>
  </si>
  <si>
    <t>1433.23 · Cafeteria Sales</t>
  </si>
  <si>
    <t>Total 1433.2 · Seton Catholic Central</t>
  </si>
  <si>
    <t>1433.3 · All Saints</t>
  </si>
  <si>
    <t>1433.32 · Before &amp; Afterschool Care</t>
  </si>
  <si>
    <t>1433.33 · Cafeteria Sales</t>
  </si>
  <si>
    <t>1433.3 · All Saints - Other</t>
  </si>
  <si>
    <t>Total 1433.3 · All Saints</t>
  </si>
  <si>
    <t>1433.5 · St. James</t>
  </si>
  <si>
    <t>1433.52 · Afterschool &amp; Before School</t>
  </si>
  <si>
    <t>1433.53 · Cafeteria Sales</t>
  </si>
  <si>
    <t>Total 1433.5 · St. James</t>
  </si>
  <si>
    <t>1433.6 · St. John</t>
  </si>
  <si>
    <t>1433.62 · Afterschool</t>
  </si>
  <si>
    <t>Total 1433.6 · St. John</t>
  </si>
  <si>
    <t>Total 1433 · Other Programs</t>
  </si>
  <si>
    <t>Total 1430 · Total Program Services</t>
  </si>
  <si>
    <t>1433.21 · Athletics</t>
  </si>
  <si>
    <t>1433.2A · Advertising</t>
  </si>
  <si>
    <t>1433.2B · Bids for Boosters</t>
  </si>
  <si>
    <t>1433.2C · Concession</t>
  </si>
  <si>
    <t>1433.2D · Donations</t>
  </si>
  <si>
    <t>1433.2E · 50/50</t>
  </si>
  <si>
    <t>1433.2F · Fundraising</t>
  </si>
  <si>
    <t>1433.2G · Gates</t>
  </si>
  <si>
    <t>1433.2H · Athletic Fee</t>
  </si>
  <si>
    <t>1433.2M · Spirit Merchandise</t>
  </si>
  <si>
    <t>1433.2T · Sports Teams</t>
  </si>
  <si>
    <t>1433.2Y · Booster Calender Acct.</t>
  </si>
  <si>
    <t>1433.2Z · Miscellaneous Income</t>
  </si>
  <si>
    <t>Total 1433.21 · Athletics</t>
  </si>
  <si>
    <t>1440 · Parish Subsidy</t>
  </si>
  <si>
    <t>1441 · Local Parish Subsidy</t>
  </si>
  <si>
    <t>1441.2 · Seton Catholic Central</t>
  </si>
  <si>
    <t>1441.3 · All Saints</t>
  </si>
  <si>
    <t>1441.5 · St. James</t>
  </si>
  <si>
    <t>1441.6 · St. John</t>
  </si>
  <si>
    <t>Total 1441 · Local Parish Subsidy</t>
  </si>
  <si>
    <t>Total 1440 · Parish Subsidy</t>
  </si>
  <si>
    <t>1446 · Heritage Support</t>
  </si>
  <si>
    <t>1446.2 · Seton Catholic Central</t>
  </si>
  <si>
    <t>1446.3 · All Saints</t>
  </si>
  <si>
    <t>1446.5 · St. James</t>
  </si>
  <si>
    <t>1446.6 · St. John</t>
  </si>
  <si>
    <t>Total 1446 · Heritage Support</t>
  </si>
  <si>
    <t>1450 · NYS Mandated Services</t>
  </si>
  <si>
    <t>1450.2 · Seton Catholic Central</t>
  </si>
  <si>
    <t>1450.3 · All Saints</t>
  </si>
  <si>
    <t>1450.5 · St. James</t>
  </si>
  <si>
    <t>1450.6 · St. John</t>
  </si>
  <si>
    <t>1450 · NYS Mandated Services - Other</t>
  </si>
  <si>
    <t>Total 1450 · NYS Mandated Services</t>
  </si>
  <si>
    <t>1460 · Other Income</t>
  </si>
  <si>
    <t>1461 · Interest Income</t>
  </si>
  <si>
    <t>1461.01 · Unrealized Gains and Losses IF</t>
  </si>
  <si>
    <t>1461.2 · Seton Catholic Central</t>
  </si>
  <si>
    <t>1461.6 · St. John</t>
  </si>
  <si>
    <t>1461 · Interest Income - Other</t>
  </si>
  <si>
    <t>Total 1461 · Interest Income</t>
  </si>
  <si>
    <t>1462 · Building Rental Income</t>
  </si>
  <si>
    <t>1462.3 · All Saints</t>
  </si>
  <si>
    <t>1462 · Building Rental Income - Other</t>
  </si>
  <si>
    <t>Total 1462 · Building Rental Income</t>
  </si>
  <si>
    <t>1464 · Miscellaneous</t>
  </si>
  <si>
    <t>1464.1 · Title Money Reimbursement</t>
  </si>
  <si>
    <t>1464.03 · All Saints Tiltle Funds</t>
  </si>
  <si>
    <t>Total 1464.1 · Title Money Reimbursement</t>
  </si>
  <si>
    <t>1464.2 · Seton Catholic Central</t>
  </si>
  <si>
    <t>1464.3 · All Saints</t>
  </si>
  <si>
    <t>1464.5 · St. James</t>
  </si>
  <si>
    <t>1464 · Miscellaneous - Other</t>
  </si>
  <si>
    <t>Total 1464 · Miscellaneous</t>
  </si>
  <si>
    <t>1460 · Other Income - Other</t>
  </si>
  <si>
    <t>Total 1460 · Other Income</t>
  </si>
  <si>
    <t>1461.02 · Transfer Acct</t>
  </si>
  <si>
    <t>1461.13 · Restricted Transfer Acct</t>
  </si>
  <si>
    <t>1461.22 · Unrestricted Trans. Acct - SCC</t>
  </si>
  <si>
    <t>1461.02 · Transfer Acct - Other</t>
  </si>
  <si>
    <t>Total 1461.02 · Transfer Acct</t>
  </si>
  <si>
    <t>Total Income</t>
  </si>
  <si>
    <t>Gross Profit</t>
  </si>
  <si>
    <t>Expense</t>
  </si>
  <si>
    <t>1500 · Salary &amp; Benefits Expense</t>
  </si>
  <si>
    <t>1501 · Total Salaries</t>
  </si>
  <si>
    <t>1502 · Salaries- Full Time</t>
  </si>
  <si>
    <t>1502.01 · Development Salaries</t>
  </si>
  <si>
    <t>1502.2 · Seton Catholic Central</t>
  </si>
  <si>
    <t>1502.20 · Teachers salaries</t>
  </si>
  <si>
    <t>1502.2S · Seton Substitutes</t>
  </si>
  <si>
    <t>1502.2 · Seton Catholic Central - Other</t>
  </si>
  <si>
    <t>Total 1502.2 · Seton Catholic Central</t>
  </si>
  <si>
    <t>1502.3 · All Saints</t>
  </si>
  <si>
    <t>1502.30 · Teacher Salaries</t>
  </si>
  <si>
    <t>1502.32 · PreSchool</t>
  </si>
  <si>
    <t>1502.3S · OLSM Substitutes</t>
  </si>
  <si>
    <t>1502.3 · All Saints - Other</t>
  </si>
  <si>
    <t>Total 1502.3 · All Saints</t>
  </si>
  <si>
    <t>1502.5 · St. James</t>
  </si>
  <si>
    <t>1502.50 · Teachers salaries</t>
  </si>
  <si>
    <t>1502.5P · St James PreK Salaries</t>
  </si>
  <si>
    <t>1502.5S · St James Substitutes</t>
  </si>
  <si>
    <t>1502.5 · St. James - Other</t>
  </si>
  <si>
    <t>Total 1502.5 · St. James</t>
  </si>
  <si>
    <t>1502.6 · St. John</t>
  </si>
  <si>
    <t>1502.60 · Teachers salaries</t>
  </si>
  <si>
    <t>1502.61 · Afterschool Salaries - St John</t>
  </si>
  <si>
    <t>1502.62 · St John PreK</t>
  </si>
  <si>
    <t>1502.6S · St John Substitutes</t>
  </si>
  <si>
    <t>1502.6 · St. John - Other</t>
  </si>
  <si>
    <t>Total 1502.6 · St. John</t>
  </si>
  <si>
    <t>1502 · Salaries- Full Time - Other</t>
  </si>
  <si>
    <t>Total 1502 · Salaries- Full Time</t>
  </si>
  <si>
    <t>Total 1501 · Total Salaries</t>
  </si>
  <si>
    <t>1505 · Total Benefits Expense</t>
  </si>
  <si>
    <t>1506 · FICA- Employers Share</t>
  </si>
  <si>
    <t>1506.01 · Development FICA</t>
  </si>
  <si>
    <t>1506.2 · Seton Catholic Central</t>
  </si>
  <si>
    <t>1506.20 · Teachers</t>
  </si>
  <si>
    <t>1506.2S · Substitutes</t>
  </si>
  <si>
    <t>1506.2 · Seton Catholic Central - Other</t>
  </si>
  <si>
    <t>Total 1506.2 · Seton Catholic Central</t>
  </si>
  <si>
    <t>1506.3 · All Saints</t>
  </si>
  <si>
    <t>1506.30 · Teachers</t>
  </si>
  <si>
    <t>1506.32 · PreSchool</t>
  </si>
  <si>
    <t>1506.3S · OLSM Substitute FICA</t>
  </si>
  <si>
    <t>1506.3 · All Saints - Other</t>
  </si>
  <si>
    <t>Total 1506.3 · All Saints</t>
  </si>
  <si>
    <t>1506.5 · St. James</t>
  </si>
  <si>
    <t>1506.50 · Teachers</t>
  </si>
  <si>
    <t>1506.5P · St James PreK FICA</t>
  </si>
  <si>
    <t>1506.5S · St James substitutes FICA</t>
  </si>
  <si>
    <t>1506.5 · St. James - Other</t>
  </si>
  <si>
    <t>Total 1506.5 · St. James</t>
  </si>
  <si>
    <t>1506.6 · St. John</t>
  </si>
  <si>
    <t>1506.60 · Teachers</t>
  </si>
  <si>
    <t>1506.61 · Afterschool</t>
  </si>
  <si>
    <t>1506.62 · Pre K</t>
  </si>
  <si>
    <t>1506.6S · St John Substitutes FICA</t>
  </si>
  <si>
    <t>1506.6 · St. John - Other</t>
  </si>
  <si>
    <t>Total 1506.6 · St. John</t>
  </si>
  <si>
    <t>1506 · FICA- Employers Share - Other</t>
  </si>
  <si>
    <t>Total 1506 · FICA- Employers Share</t>
  </si>
  <si>
    <t>1507 · Health &amp; Life Insurance</t>
  </si>
  <si>
    <t>1507.01 · Development H&amp;L</t>
  </si>
  <si>
    <t>1507.2 · Seton Catholic Central</t>
  </si>
  <si>
    <t>1507.20 · Teachers</t>
  </si>
  <si>
    <t>1507.21 · Cafeteria</t>
  </si>
  <si>
    <t>1507.2 · Seton Catholic Central - Other</t>
  </si>
  <si>
    <t>Total 1507.2 · Seton Catholic Central</t>
  </si>
  <si>
    <t>1507.3 · All Saints</t>
  </si>
  <si>
    <t>1507.30 · Teachers</t>
  </si>
  <si>
    <t>1507.32 · PreSchool Health &amp; Life Insuran</t>
  </si>
  <si>
    <t>1507.3 · All Saints - Other</t>
  </si>
  <si>
    <t>Total 1507.3 · All Saints</t>
  </si>
  <si>
    <t>1507.5 · St. James</t>
  </si>
  <si>
    <t>1507.50 · Teachers</t>
  </si>
  <si>
    <t>1507.5P · St James PreK H&amp;L</t>
  </si>
  <si>
    <t>1507.5 · St. James - Other</t>
  </si>
  <si>
    <t>Total 1507.5 · St. James</t>
  </si>
  <si>
    <t>1507.6 · St. John</t>
  </si>
  <si>
    <t>1507.60 · Teachers</t>
  </si>
  <si>
    <t>1507.6 · St. John - Other</t>
  </si>
  <si>
    <t>Total 1507.6 · St. John</t>
  </si>
  <si>
    <t>1507 · Health &amp; Life Insurance - Other</t>
  </si>
  <si>
    <t>Total 1507 · Health &amp; Life Insurance</t>
  </si>
  <si>
    <t>1508 · Pension</t>
  </si>
  <si>
    <t>1508.01 · Development Pension</t>
  </si>
  <si>
    <t>1508.2 · Seton Catholic Central</t>
  </si>
  <si>
    <t>1508.20 · Teachers</t>
  </si>
  <si>
    <t>1508.2 · Seton Catholic Central - Other</t>
  </si>
  <si>
    <t>Total 1508.2 · Seton Catholic Central</t>
  </si>
  <si>
    <t>1508.3 · All Saints</t>
  </si>
  <si>
    <t>1508.30 · Teachers</t>
  </si>
  <si>
    <t>1508.32 · PreSchool</t>
  </si>
  <si>
    <t>1508.3 · All Saints - Other</t>
  </si>
  <si>
    <t>Total 1508.3 · All Saints</t>
  </si>
  <si>
    <t>1508.5 · St. James</t>
  </si>
  <si>
    <t>1508.50 · Teachers</t>
  </si>
  <si>
    <t>1508.52 · St James PreK</t>
  </si>
  <si>
    <t>1508.5 · St. James - Other</t>
  </si>
  <si>
    <t>Total 1508.5 · St. James</t>
  </si>
  <si>
    <t>1508.6 · St. John</t>
  </si>
  <si>
    <t>1508.60 · Teachers</t>
  </si>
  <si>
    <t>1508.61 · Pre K</t>
  </si>
  <si>
    <t>1508.6 · St. John - Other</t>
  </si>
  <si>
    <t>Total 1508.6 · St. John</t>
  </si>
  <si>
    <t>1508 · Pension - Other</t>
  </si>
  <si>
    <t>Total 1508 · Pension</t>
  </si>
  <si>
    <t>1509 · Unemployment Insurance</t>
  </si>
  <si>
    <t>1509.01 · Development Unemployment</t>
  </si>
  <si>
    <t>1509.2 · Seton Catholic Central</t>
  </si>
  <si>
    <t>1509.20 · Teachers</t>
  </si>
  <si>
    <t>1509.2 · Seton Catholic Central - Other</t>
  </si>
  <si>
    <t>Total 1509.2 · Seton Catholic Central</t>
  </si>
  <si>
    <t>1509.3 · All Saints</t>
  </si>
  <si>
    <t>1509.30 · Teachers</t>
  </si>
  <si>
    <t>1509.33 · PreSchool</t>
  </si>
  <si>
    <t>1509.3 · All Saints - Other</t>
  </si>
  <si>
    <t>Total 1509.3 · All Saints</t>
  </si>
  <si>
    <t>1509.5 · St. James</t>
  </si>
  <si>
    <t>1509.50 · Teachers</t>
  </si>
  <si>
    <t>1509.53 · PreK</t>
  </si>
  <si>
    <t>1509.5S · Substitutes</t>
  </si>
  <si>
    <t>1509.5 · St. James - Other</t>
  </si>
  <si>
    <t>Total 1509.5 · St. James</t>
  </si>
  <si>
    <t>1509.6 · St. John</t>
  </si>
  <si>
    <t>1509.60 · Teachers</t>
  </si>
  <si>
    <t>1509.62 · Pre K</t>
  </si>
  <si>
    <t>1509.6S · Substitutes</t>
  </si>
  <si>
    <t>1509.6 · St. John - Other</t>
  </si>
  <si>
    <t>Total 1509.6 · St. John</t>
  </si>
  <si>
    <t>1509 · Unemployment Insurance - Other</t>
  </si>
  <si>
    <t>Total 1509 · Unemployment Insurance</t>
  </si>
  <si>
    <t>1510 · Disability Insurance</t>
  </si>
  <si>
    <t>1510.01 · Development Disability</t>
  </si>
  <si>
    <t>1510.2 · Seton Catholic Central</t>
  </si>
  <si>
    <t>1510.20 · Teachers</t>
  </si>
  <si>
    <t>1510.2 · Seton Catholic Central - Other</t>
  </si>
  <si>
    <t>Total 1510.2 · Seton Catholic Central</t>
  </si>
  <si>
    <t>1510.3 · All Saints</t>
  </si>
  <si>
    <t>1510.30 · Teachers</t>
  </si>
  <si>
    <t>1510.33 · PreSchool</t>
  </si>
  <si>
    <t>1510.3 · All Saints - Other</t>
  </si>
  <si>
    <t>Total 1510.3 · All Saints</t>
  </si>
  <si>
    <t>1510.5 · St. James</t>
  </si>
  <si>
    <t>1510.50 · Teachers</t>
  </si>
  <si>
    <t>1510.53 · PreK</t>
  </si>
  <si>
    <t>1510.5S · Substitutes</t>
  </si>
  <si>
    <t>1510.5 · St. James - Other</t>
  </si>
  <si>
    <t>Total 1510.5 · St. James</t>
  </si>
  <si>
    <t>1510.6 · St. John</t>
  </si>
  <si>
    <t>1510.60 · Teachers</t>
  </si>
  <si>
    <t>1510.62 · Pre K</t>
  </si>
  <si>
    <t>1510.6S · Substitutes</t>
  </si>
  <si>
    <t>1510.6 · St. John - Other</t>
  </si>
  <si>
    <t>Total 1510.6 · St. John</t>
  </si>
  <si>
    <t>1510 · Disability Insurance - Other</t>
  </si>
  <si>
    <t>Total 1510 · Disability Insurance</t>
  </si>
  <si>
    <t>1511 · Other Benefits</t>
  </si>
  <si>
    <t>1511.2 · Seton Catholic Central</t>
  </si>
  <si>
    <t>1511.3 · Our Lady of Sorrows</t>
  </si>
  <si>
    <t>Total 1511 · Other Benefits</t>
  </si>
  <si>
    <t>Total 1505 · Total Benefits Expense</t>
  </si>
  <si>
    <t>Total 1500 · Salary &amp; Benefits Expense</t>
  </si>
  <si>
    <t>1512 · Office Support - Non Employee</t>
  </si>
  <si>
    <t>1512 · Office Support - Non Employee - Other</t>
  </si>
  <si>
    <t>Total 1512 · Office Support - Non Employee</t>
  </si>
  <si>
    <t>1519 · Business Office Allocation</t>
  </si>
  <si>
    <t>1519.1 · Business Office</t>
  </si>
  <si>
    <t>1519.2 · Seton Catholic</t>
  </si>
  <si>
    <t>1519.3 · All Saints</t>
  </si>
  <si>
    <t>1519.5 · St. James</t>
  </si>
  <si>
    <t>1519.6 · St. John</t>
  </si>
  <si>
    <t>Total 1519 · Business Office Allocation</t>
  </si>
  <si>
    <t>1520 · Office Expense</t>
  </si>
  <si>
    <t>1521 · Paper &amp; Supplies</t>
  </si>
  <si>
    <t>1521.2 · Seton Catholic Central</t>
  </si>
  <si>
    <t>1521.3 · All Saints</t>
  </si>
  <si>
    <t>1521.5 · St. James</t>
  </si>
  <si>
    <t>1521.6 · St. John</t>
  </si>
  <si>
    <t>1521 · Paper &amp; Supplies - Other</t>
  </si>
  <si>
    <t>Total 1521 · Paper &amp; Supplies</t>
  </si>
  <si>
    <t>1522 · Postage</t>
  </si>
  <si>
    <t>1522.2 · Seton Catholic Central</t>
  </si>
  <si>
    <t>1522.3 · All Saints</t>
  </si>
  <si>
    <t>1522.5 · St. James</t>
  </si>
  <si>
    <t>1522.6 · St. John</t>
  </si>
  <si>
    <t>1522 · Postage - Other</t>
  </si>
  <si>
    <t>Total 1522 · Postage</t>
  </si>
  <si>
    <t>1523 · Printing</t>
  </si>
  <si>
    <t>1523.2 · Seton Catholic Central</t>
  </si>
  <si>
    <t>1523.3 · All Saints</t>
  </si>
  <si>
    <t>1523.5 · St. James</t>
  </si>
  <si>
    <t>1523.6 · St. John</t>
  </si>
  <si>
    <t>1523 · Printing - Other</t>
  </si>
  <si>
    <t>Total 1523 · Printing</t>
  </si>
  <si>
    <t>1524 · Dues &amp; Subscriptions</t>
  </si>
  <si>
    <t>1524.2 · Seton Catholic Central</t>
  </si>
  <si>
    <t>1524.3 · All Saints</t>
  </si>
  <si>
    <t>1524.5 · St. James</t>
  </si>
  <si>
    <t>1524.6 · St. John</t>
  </si>
  <si>
    <t>1524 · Dues &amp; Subscriptions - Other</t>
  </si>
  <si>
    <t>Total 1524 · Dues &amp; Subscriptions</t>
  </si>
  <si>
    <t>1525 · Payroll Processing Fees</t>
  </si>
  <si>
    <t>1525.3 · All Saints</t>
  </si>
  <si>
    <t>1525.3 · All Saints - Other</t>
  </si>
  <si>
    <t>Total 1525.3 · All Saints</t>
  </si>
  <si>
    <t>1525.6 · St. John</t>
  </si>
  <si>
    <t>1525.6 · St. John - Other</t>
  </si>
  <si>
    <t>Total 1525.6 · St. John</t>
  </si>
  <si>
    <t>1525 · Payroll Processing Fees - Other</t>
  </si>
  <si>
    <t>Total 1525 · Payroll Processing Fees</t>
  </si>
  <si>
    <t>1526 · Bank Charges</t>
  </si>
  <si>
    <t>1526.2 · Seton Catholic Central</t>
  </si>
  <si>
    <t>1526.3 · All Saints</t>
  </si>
  <si>
    <t>1526.5 · St. James</t>
  </si>
  <si>
    <t>1526.6 · St. John</t>
  </si>
  <si>
    <t>1526.IF · Investment Fund Fees</t>
  </si>
  <si>
    <t>1526 · Bank Charges - Other</t>
  </si>
  <si>
    <t>Total 1526 · Bank Charges</t>
  </si>
  <si>
    <t>1527 · Insurance</t>
  </si>
  <si>
    <t>1527.2 · Seton Catholic Central</t>
  </si>
  <si>
    <t>1542.21 · Student Accident Insurance</t>
  </si>
  <si>
    <t>1527.2 · Seton Catholic Central - Other</t>
  </si>
  <si>
    <t>Total 1527.2 · Seton Catholic Central</t>
  </si>
  <si>
    <t>1527.3 · All Saints</t>
  </si>
  <si>
    <t>1542.31 · Student Accident Insurance</t>
  </si>
  <si>
    <t>1527.3 · All Saints - Other</t>
  </si>
  <si>
    <t>Total 1527.3 · All Saints</t>
  </si>
  <si>
    <t>1527.5 · St. James</t>
  </si>
  <si>
    <t>1542.51 · Student Accident Insurance</t>
  </si>
  <si>
    <t>1527.5 · St. James - Other</t>
  </si>
  <si>
    <t>Total 1527.5 · St. James</t>
  </si>
  <si>
    <t>1527.6 · St. John</t>
  </si>
  <si>
    <t>1542.61 · Student Accident Insurance</t>
  </si>
  <si>
    <t>1527.6 · St. John - Other</t>
  </si>
  <si>
    <t>Total 1527.6 · St. John</t>
  </si>
  <si>
    <t>1527 · Insurance - Other</t>
  </si>
  <si>
    <t>Total 1527 · Insurance</t>
  </si>
  <si>
    <t>1528 · Interest Expense</t>
  </si>
  <si>
    <t>1520 · Office Expense - Other</t>
  </si>
  <si>
    <t>Total 1520 · Office Expense</t>
  </si>
  <si>
    <t>1530 · Instructional Expense</t>
  </si>
  <si>
    <t>1531 · Conferences &amp; Staff Training</t>
  </si>
  <si>
    <t>1531.2 · Seton Catholic Central</t>
  </si>
  <si>
    <t>1531.3 · All Saints</t>
  </si>
  <si>
    <t>1531.5 · St. James</t>
  </si>
  <si>
    <t>1531.6 · St. John</t>
  </si>
  <si>
    <t>1531 · Conferences &amp; Staff Training - Other</t>
  </si>
  <si>
    <t>Total 1531 · Conferences &amp; Staff Training</t>
  </si>
  <si>
    <t>1532 · Instructional Testing</t>
  </si>
  <si>
    <t>1532.2 · Seton Catholic Central</t>
  </si>
  <si>
    <t>1532.3 · All Saints</t>
  </si>
  <si>
    <t>1532.5 · St. James</t>
  </si>
  <si>
    <t>1532.6 · St. John</t>
  </si>
  <si>
    <t>1532 · Instructional Testing - Other</t>
  </si>
  <si>
    <t>Total 1532 · Instructional Testing</t>
  </si>
  <si>
    <t>1533 · Bookstore- Textbooks</t>
  </si>
  <si>
    <t>1533.2 · Seton Catholic Central</t>
  </si>
  <si>
    <t>1533.3 · All Saints</t>
  </si>
  <si>
    <t>1533.5 · St. James</t>
  </si>
  <si>
    <t>1533.6 · St. John</t>
  </si>
  <si>
    <t>Total 1533 · Bookstore- Textbooks</t>
  </si>
  <si>
    <t>1534 · Library</t>
  </si>
  <si>
    <t>1534.1 · Seton</t>
  </si>
  <si>
    <t>1534.3 · All Saints</t>
  </si>
  <si>
    <t>1534.6 · St. John</t>
  </si>
  <si>
    <t>Total 1534 · Library</t>
  </si>
  <si>
    <t>1536 · Instructional Supplies</t>
  </si>
  <si>
    <t>1536.2 · Seton Catholic Central</t>
  </si>
  <si>
    <t>1536.21 · Math</t>
  </si>
  <si>
    <t>1536.22 · Science</t>
  </si>
  <si>
    <t>1536.23 · English</t>
  </si>
  <si>
    <t>1536.2A · Art</t>
  </si>
  <si>
    <t>1536.2M · Music</t>
  </si>
  <si>
    <t>1536.2P · PE</t>
  </si>
  <si>
    <t>1536.2T · Theology</t>
  </si>
  <si>
    <t>1536.2 · Seton Catholic Central - Other</t>
  </si>
  <si>
    <t>Total 1536.2 · Seton Catholic Central</t>
  </si>
  <si>
    <t>1536.3 · All Saints</t>
  </si>
  <si>
    <t>1536.30 · Teacher Supplies</t>
  </si>
  <si>
    <t>1536.32 · Science</t>
  </si>
  <si>
    <t>1536.3A · Art</t>
  </si>
  <si>
    <t>1536.3M · Music</t>
  </si>
  <si>
    <t>1536.3P · PE</t>
  </si>
  <si>
    <t>1536.3T · Theology</t>
  </si>
  <si>
    <t>1536.3 · All Saints - Other</t>
  </si>
  <si>
    <t>Total 1536.3 · All Saints</t>
  </si>
  <si>
    <t>1536.5 · St. James</t>
  </si>
  <si>
    <t>1536.50 · Teacher Supplies</t>
  </si>
  <si>
    <t>1536.51 · Math</t>
  </si>
  <si>
    <t>1536.52 · Science</t>
  </si>
  <si>
    <t>1536.54 · Social Studies</t>
  </si>
  <si>
    <t>1536.5A · Art</t>
  </si>
  <si>
    <t>1536.5M · Music</t>
  </si>
  <si>
    <t>1536.5P · PE</t>
  </si>
  <si>
    <t>1536.5 · St. James - Other</t>
  </si>
  <si>
    <t>Total 1536.5 · St. James</t>
  </si>
  <si>
    <t>1536.6 · St. John</t>
  </si>
  <si>
    <t>1536.60 · Teacher supplies</t>
  </si>
  <si>
    <t>1536.61 · Math</t>
  </si>
  <si>
    <t>1536.62 · Science</t>
  </si>
  <si>
    <t>1536.6A · Art</t>
  </si>
  <si>
    <t>1536.6M · Music</t>
  </si>
  <si>
    <t>1536.6P · PE</t>
  </si>
  <si>
    <t>1536.6T · Theology</t>
  </si>
  <si>
    <t>1536.6 · St. John - Other</t>
  </si>
  <si>
    <t>Total 1536.6 · St. John</t>
  </si>
  <si>
    <t>Total 1536 · Instructional Supplies</t>
  </si>
  <si>
    <t>1537 · ADAPEP Contribution</t>
  </si>
  <si>
    <t>1537.2 · Seton Catholic Central</t>
  </si>
  <si>
    <t>Total 1537 · ADAPEP Contribution</t>
  </si>
  <si>
    <t>1538 · Technology</t>
  </si>
  <si>
    <t>1538.2 · Technology SCC</t>
  </si>
  <si>
    <t>1538.3 · Technology All Saints</t>
  </si>
  <si>
    <t>1538.5 · Technology St James</t>
  </si>
  <si>
    <t>1538.6 · Technology St John</t>
  </si>
  <si>
    <t>1538 · Technology - Other</t>
  </si>
  <si>
    <t>Total 1538 · Technology</t>
  </si>
  <si>
    <t>1530 · Instructional Expense - Other</t>
  </si>
  <si>
    <t>Total 1530 · Instructional Expense</t>
  </si>
  <si>
    <t>1540 · Other Expenses</t>
  </si>
  <si>
    <t>1541 · Gifts &amp; Parties</t>
  </si>
  <si>
    <t>1541.2 · Seton Catholic Central</t>
  </si>
  <si>
    <t>1541.3 · All Saints</t>
  </si>
  <si>
    <t>1541.5 · St. James</t>
  </si>
  <si>
    <t>1541.6 · St. John</t>
  </si>
  <si>
    <t>1541 · Gifts &amp; Parties - Other</t>
  </si>
  <si>
    <t>Total 1541 · Gifts &amp; Parties</t>
  </si>
  <si>
    <t>1543 · Professional Services</t>
  </si>
  <si>
    <t>1543.2 · Seton Catholic Central</t>
  </si>
  <si>
    <t>1543.21 · Guidance</t>
  </si>
  <si>
    <t>1543.2 · Seton Catholic Central - Other</t>
  </si>
  <si>
    <t>Total 1543.2 · Seton Catholic Central</t>
  </si>
  <si>
    <t>1543.3 · All Saints</t>
  </si>
  <si>
    <t>1543.5 · St James</t>
  </si>
  <si>
    <t>1543.6 · St. John</t>
  </si>
  <si>
    <t>1543.L · Legal Fees</t>
  </si>
  <si>
    <t>1543 · Professional Services - Other</t>
  </si>
  <si>
    <t>Total 1543 · Professional Services</t>
  </si>
  <si>
    <t>1544 · Outside Services</t>
  </si>
  <si>
    <t>1544.2 · Seton Catholic Central</t>
  </si>
  <si>
    <t>1544.2 · Seton Catholic Central - Other</t>
  </si>
  <si>
    <t>Total 1544.2 · Seton Catholic Central</t>
  </si>
  <si>
    <t>1544.3 · All Saints</t>
  </si>
  <si>
    <t>1544.5 · St. James</t>
  </si>
  <si>
    <t>1544.6 · St. John</t>
  </si>
  <si>
    <t>1544 · Outside Services - Other</t>
  </si>
  <si>
    <t>Total 1544 · Outside Services</t>
  </si>
  <si>
    <t>1546 · Miscellaneous</t>
  </si>
  <si>
    <t>1546.2 · Seton Catholic Central</t>
  </si>
  <si>
    <t>1546.21 · Meetings - Refreshments</t>
  </si>
  <si>
    <t>1546.22 · Donations</t>
  </si>
  <si>
    <t>1546.2M · Mass Stipends</t>
  </si>
  <si>
    <t>1546.2 · Seton Catholic Central - Other</t>
  </si>
  <si>
    <t>Total 1546.2 · Seton Catholic Central</t>
  </si>
  <si>
    <t>1546.3 · All Saints</t>
  </si>
  <si>
    <t>1546.3 · All Saints - Other</t>
  </si>
  <si>
    <t>Total 1546.3 · All Saints</t>
  </si>
  <si>
    <t>1546.5 · St. James</t>
  </si>
  <si>
    <t>1546.51 · Meetings - Refreshments</t>
  </si>
  <si>
    <t>1546.5 · St. James - Other</t>
  </si>
  <si>
    <t>Total 1546.5 · St. James</t>
  </si>
  <si>
    <t>1546.6 · St. John</t>
  </si>
  <si>
    <t>1546.62 · Donations</t>
  </si>
  <si>
    <t>1546.6 · St. John - Other</t>
  </si>
  <si>
    <t>Total 1546.6 · St. John</t>
  </si>
  <si>
    <t>1546 · Miscellaneous - Other</t>
  </si>
  <si>
    <t>Total 1546 · Miscellaneous</t>
  </si>
  <si>
    <t>Total 1540 · Other Expenses</t>
  </si>
  <si>
    <t>1542 · Student Activities Expenses</t>
  </si>
  <si>
    <t>1542.2 · Seton Catholic Central</t>
  </si>
  <si>
    <t>1542.3 · All Saints</t>
  </si>
  <si>
    <t>1542.5 · St. James</t>
  </si>
  <si>
    <t>1542.6 · St. John</t>
  </si>
  <si>
    <t>1542 · Student Activities Expenses - Other</t>
  </si>
  <si>
    <t>Total 1542 · Student Activities Expenses</t>
  </si>
  <si>
    <t>1545 · Special Programs</t>
  </si>
  <si>
    <t>1545.01 · Athletics</t>
  </si>
  <si>
    <t>1545.2 · Seton Catholic Central</t>
  </si>
  <si>
    <t>1545.23 · Cafeteria</t>
  </si>
  <si>
    <t>1545.24 · SCC Cafeteria Salaries</t>
  </si>
  <si>
    <t>1545.23 · Cafeteria - Other</t>
  </si>
  <si>
    <t>Total 1545.23 · Cafeteria</t>
  </si>
  <si>
    <t>1545.2 · Seton Catholic Central - Other</t>
  </si>
  <si>
    <t>Total 1545.2 · Seton Catholic Central</t>
  </si>
  <si>
    <t>1545.3 · All Saints</t>
  </si>
  <si>
    <t>1545.31 · PreSchool Expenses</t>
  </si>
  <si>
    <t>1545.32 · Afterschool</t>
  </si>
  <si>
    <t>1545.3P · BASC Salary &amp; Benefits</t>
  </si>
  <si>
    <t>1545.32 · Afterschool - Other</t>
  </si>
  <si>
    <t>Total 1545.32 · Afterschool</t>
  </si>
  <si>
    <t>1545.33 · Cafeteria</t>
  </si>
  <si>
    <t>1545.34 · OLS Cafeteria Salaries</t>
  </si>
  <si>
    <t>1545.3F · Food Purchases</t>
  </si>
  <si>
    <t>1545.3M · Cafeteria Misc. Expenses</t>
  </si>
  <si>
    <t>1545.3R · Cafeteria Repairs</t>
  </si>
  <si>
    <t>1545.3S · Cafeteria Supplies</t>
  </si>
  <si>
    <t>1545.3T · All Saints Caf. - Time Warner</t>
  </si>
  <si>
    <t>Total 1545.33 · Cafeteria</t>
  </si>
  <si>
    <t>1545.3 · All Saints - Other</t>
  </si>
  <si>
    <t>Total 1545.3 · All Saints</t>
  </si>
  <si>
    <t>1545.5 · St. James</t>
  </si>
  <si>
    <t>1545.52 · Afterschool &amp; Before School</t>
  </si>
  <si>
    <t>1545.AP · After School Adventures PR Reim</t>
  </si>
  <si>
    <t>1545.52 · Afterschool &amp; Before School - Other</t>
  </si>
  <si>
    <t>Total 1545.52 · Afterschool &amp; Before School</t>
  </si>
  <si>
    <t>1545.53 · Cafeteria</t>
  </si>
  <si>
    <t>1545.5P · Cafeteria PR reimbursement</t>
  </si>
  <si>
    <t>1545.53 · Cafeteria - Other</t>
  </si>
  <si>
    <t>Total 1545.53 · Cafeteria</t>
  </si>
  <si>
    <t>1545.54 · St James PreK</t>
  </si>
  <si>
    <t>1545.55 · PTO Expenses</t>
  </si>
  <si>
    <t>1545.5 · St. James - Other</t>
  </si>
  <si>
    <t>Total 1545.5 · St. James</t>
  </si>
  <si>
    <t>1545.6 · St. John</t>
  </si>
  <si>
    <t>1545.62 · Afterschool</t>
  </si>
  <si>
    <t>1545.6P · Afterschool PR Reimb</t>
  </si>
  <si>
    <t>1545.62 · Afterschool - Other</t>
  </si>
  <si>
    <t>Total 1545.62 · Afterschool</t>
  </si>
  <si>
    <t>1545.64 · PreK - St John</t>
  </si>
  <si>
    <t>Total 1545.6 · St. John</t>
  </si>
  <si>
    <t>1545.7 · St. Joseph</t>
  </si>
  <si>
    <t>1545.73 · Cafeteria</t>
  </si>
  <si>
    <t>1545.7F · Food Purchases</t>
  </si>
  <si>
    <t>Total 1545.73 · Cafeteria</t>
  </si>
  <si>
    <t>Total 1545.7 · St. Joseph</t>
  </si>
  <si>
    <t>1545 · Special Programs - Other</t>
  </si>
  <si>
    <t>Total 1545 · Special Programs</t>
  </si>
  <si>
    <t>1545.21 · Athletics Expenses</t>
  </si>
  <si>
    <t>1545.2A · Awards</t>
  </si>
  <si>
    <t>1545.2B · Bids for Boosters</t>
  </si>
  <si>
    <t>1545.2C · Coaches</t>
  </si>
  <si>
    <t>1545.2D · 50+ Dinner</t>
  </si>
  <si>
    <t>1545.2E · Equipment</t>
  </si>
  <si>
    <t>1545.2F · Fundraiser</t>
  </si>
  <si>
    <t>1545.2L · League Dues &amp; fees</t>
  </si>
  <si>
    <t>1545.2M · Spirit Merchandise</t>
  </si>
  <si>
    <t>1545.2O · Officials Fees</t>
  </si>
  <si>
    <t>1545.2P · Athletic Cell Phone</t>
  </si>
  <si>
    <t>1545.2R · Transportation</t>
  </si>
  <si>
    <t>1545.2S · Sports Fees</t>
  </si>
  <si>
    <t>1545.2T · Sports Facilities Rentals</t>
  </si>
  <si>
    <t>1545.2U · Uniforms</t>
  </si>
  <si>
    <t>1545.2X · Booster Raffle</t>
  </si>
  <si>
    <t>1545.2Y · Booster Calender Acct.</t>
  </si>
  <si>
    <t>1545.2Z · Miscellaneous Expense</t>
  </si>
  <si>
    <t>1545.FM · Field Maintenance</t>
  </si>
  <si>
    <t>1545.MS · Ambulance/Medical Service</t>
  </si>
  <si>
    <t>1545.2Z · Miscellaneous Expense - Other</t>
  </si>
  <si>
    <t>Total 1545.2Z · Miscellaneous Expense</t>
  </si>
  <si>
    <t>1545.21 · Athletics Expenses - Other</t>
  </si>
  <si>
    <t>Total 1545.21 · Athletics Expenses</t>
  </si>
  <si>
    <t>1547 · Bad Debt Expense</t>
  </si>
  <si>
    <t>1547.2 · Seton Catholic Central</t>
  </si>
  <si>
    <t>1547.3 · All Saints</t>
  </si>
  <si>
    <t>1547.5 · St. James</t>
  </si>
  <si>
    <t>1547.6 · St. John</t>
  </si>
  <si>
    <t>1547 · Bad Debt Expense - Other</t>
  </si>
  <si>
    <t>Total 1547 · Bad Debt Expense</t>
  </si>
  <si>
    <t>1548 · Depreciation Expense</t>
  </si>
  <si>
    <t>1548.2 · Seton Catholic Central</t>
  </si>
  <si>
    <t>1548.3 · All Saints</t>
  </si>
  <si>
    <t>1548.5 · St. James</t>
  </si>
  <si>
    <t>1548.6 · St. John</t>
  </si>
  <si>
    <t>1548 · Depreciation Expense - Other</t>
  </si>
  <si>
    <t>Total 1548 · Depreciation Expense</t>
  </si>
  <si>
    <t>1550 · Plant &amp; Equipment Expense</t>
  </si>
  <si>
    <t>1551 · Maintenance Contracts</t>
  </si>
  <si>
    <t>1551.2 · Seton Catholic Central</t>
  </si>
  <si>
    <t>1551.3 · All Saints</t>
  </si>
  <si>
    <t>1551.5 · St. James</t>
  </si>
  <si>
    <t>1551.6 · St. John</t>
  </si>
  <si>
    <t>1551 · Maintenance Contracts - Other</t>
  </si>
  <si>
    <t>Total 1551 · Maintenance Contracts</t>
  </si>
  <si>
    <t>1552 · Leased Equipment</t>
  </si>
  <si>
    <t>1552.2 · Seton Catholic Central</t>
  </si>
  <si>
    <t>1552.3 · All Saints</t>
  </si>
  <si>
    <t>1552 · Leased Equipment - Other</t>
  </si>
  <si>
    <t>Total 1552 · Leased Equipment</t>
  </si>
  <si>
    <t>1553 · Repair &amp; Maintenance</t>
  </si>
  <si>
    <t>1553.2 · Seton Catholic Central</t>
  </si>
  <si>
    <t>1553.21 · Capital Repair</t>
  </si>
  <si>
    <t>1553.22 · Cleaning Supplies</t>
  </si>
  <si>
    <t>1553.2 · Seton Catholic Central - Other</t>
  </si>
  <si>
    <t>Total 1553.2 · Seton Catholic Central</t>
  </si>
  <si>
    <t>1553.3 · All Saints</t>
  </si>
  <si>
    <t>1553.32 · Cleaning Supplies</t>
  </si>
  <si>
    <t>1553.3 · All Saints - Other</t>
  </si>
  <si>
    <t>Total 1553.3 · All Saints</t>
  </si>
  <si>
    <t>1553.5 · St. James</t>
  </si>
  <si>
    <t>1553.52 · Cleaning Supplies</t>
  </si>
  <si>
    <t>1553.5 · St. James - Other</t>
  </si>
  <si>
    <t>Total 1553.5 · St. James</t>
  </si>
  <si>
    <t>1553.6 · St. John</t>
  </si>
  <si>
    <t>1553.62 · Cleaning Supplies</t>
  </si>
  <si>
    <t>1553.6 · St. John - Other</t>
  </si>
  <si>
    <t>Total 1553.6 · St. John</t>
  </si>
  <si>
    <t>1553 · Repair &amp; Maintenance - Other</t>
  </si>
  <si>
    <t>Total 1553 · Repair &amp; Maintenance</t>
  </si>
  <si>
    <t>1554 · Convent/Office Rent Expense</t>
  </si>
  <si>
    <t>1554.3 · All Saints</t>
  </si>
  <si>
    <t>1554.3 · All Saints - Other</t>
  </si>
  <si>
    <t>Total 1554.3 · All Saints</t>
  </si>
  <si>
    <t>1554.6 · St. John</t>
  </si>
  <si>
    <t>1554.6 · St. John - Other</t>
  </si>
  <si>
    <t>Total 1554.6 · St. John</t>
  </si>
  <si>
    <t>Total 1554 · Convent/Office Rent Expense</t>
  </si>
  <si>
    <t>Total 1550 · Plant &amp; Equipment Expense</t>
  </si>
  <si>
    <t>1560 · Development Expense</t>
  </si>
  <si>
    <t>1561 · Fund Raising- Annual</t>
  </si>
  <si>
    <t>1561.1 · Development</t>
  </si>
  <si>
    <t>1561.CR · Car Raffle</t>
  </si>
  <si>
    <t>1561.1 · Development - Other</t>
  </si>
  <si>
    <t>Total 1561.1 · Development</t>
  </si>
  <si>
    <t>1561.2 · Seton Catholic Central</t>
  </si>
  <si>
    <t>1561.3 · All Saints</t>
  </si>
  <si>
    <t>1561.5 · St. James</t>
  </si>
  <si>
    <t>1561.6 · St. John</t>
  </si>
  <si>
    <t>1561 · Fund Raising- Annual - Other</t>
  </si>
  <si>
    <t>Total 1561 · Fund Raising- Annual</t>
  </si>
  <si>
    <t>1563 · Advertising &amp; P / R- Annual</t>
  </si>
  <si>
    <t>1563.1 · Development - Alumni</t>
  </si>
  <si>
    <t>1563.2 · Seton Catholic Central</t>
  </si>
  <si>
    <t>1563.3 · All Saints</t>
  </si>
  <si>
    <t>1563.5 · St. James</t>
  </si>
  <si>
    <t>1563.6 · St. John</t>
  </si>
  <si>
    <t>1563 · Advertising &amp; P / R- Annual - Other</t>
  </si>
  <si>
    <t>Total 1563 · Advertising &amp; P / R- Annual</t>
  </si>
  <si>
    <t>Total 1560 · Development Expense</t>
  </si>
  <si>
    <t>1570 · Utilities &amp; Auto</t>
  </si>
  <si>
    <t>1571 · Heat- Gas &amp; Oil</t>
  </si>
  <si>
    <t>1571.2 · Seton Catholic Central</t>
  </si>
  <si>
    <t>1571.3 · All Saints</t>
  </si>
  <si>
    <t>1571.5 · St. James</t>
  </si>
  <si>
    <t>1571.6 · St. John</t>
  </si>
  <si>
    <t>1571 · Heat- Gas &amp; Oil - Other</t>
  </si>
  <si>
    <t>Total 1571 · Heat- Gas &amp; Oil</t>
  </si>
  <si>
    <t>1572 · Electric</t>
  </si>
  <si>
    <t>1572.2 · Seton Catholic Central</t>
  </si>
  <si>
    <t>1572.3 · All Saints</t>
  </si>
  <si>
    <t>1572.5 · St. James</t>
  </si>
  <si>
    <t>1572.6 · St. John</t>
  </si>
  <si>
    <t>1572 · Electric - Other</t>
  </si>
  <si>
    <t>Total 1572 · Electric</t>
  </si>
  <si>
    <t>1573 · Telephone</t>
  </si>
  <si>
    <t>1573.2 · Seton Catholic Central</t>
  </si>
  <si>
    <t>1573.3 · All Saints</t>
  </si>
  <si>
    <t>1573.5 · St. James</t>
  </si>
  <si>
    <t>1573.6 · St. John</t>
  </si>
  <si>
    <t>1573 · Telephone - Other</t>
  </si>
  <si>
    <t>Total 1573 · Telephone</t>
  </si>
  <si>
    <t>1574 · Vehicle Fuel &amp; Repair</t>
  </si>
  <si>
    <t>1574.2 · Seton Catholic Central</t>
  </si>
  <si>
    <t>1574.3 · All Saints</t>
  </si>
  <si>
    <t>1574.6 · St. John</t>
  </si>
  <si>
    <t>1574 · Vehicle Fuel &amp; Repair - Other</t>
  </si>
  <si>
    <t>Total 1574 · Vehicle Fuel &amp; Repair</t>
  </si>
  <si>
    <t>1575 · Water</t>
  </si>
  <si>
    <t>1575.2 · Seton Catholic Central</t>
  </si>
  <si>
    <t>1575.3 · All Saints</t>
  </si>
  <si>
    <t>1575.5 · St. James</t>
  </si>
  <si>
    <t>1575.6 · St. John</t>
  </si>
  <si>
    <t>Total 1575 · Water</t>
  </si>
  <si>
    <t>Total 1570 · Utilities &amp; Auto</t>
  </si>
  <si>
    <t>1580 · Capital Repairs Restricted</t>
  </si>
  <si>
    <t>Total Expense</t>
  </si>
  <si>
    <t>Net Income</t>
  </si>
  <si>
    <t>Tuition</t>
  </si>
  <si>
    <t>Budget</t>
  </si>
  <si>
    <t>2016/2017 - Budget</t>
  </si>
  <si>
    <t>1507.62 · Pre K</t>
  </si>
  <si>
    <t>1512.0 · Accounting Fee - Syracuse</t>
  </si>
  <si>
    <t>1534.2 · Seton Catholic Central</t>
  </si>
  <si>
    <t>1536.2F · Foreign Language</t>
  </si>
  <si>
    <t>1536.31 · MATH</t>
  </si>
  <si>
    <t>1553.61 · Capital Repair</t>
  </si>
  <si>
    <t>1550 · Plant &amp; Equipment Expense - Other</t>
  </si>
  <si>
    <t>Development</t>
  </si>
  <si>
    <t>Scholarships/Diocesan Aid</t>
  </si>
  <si>
    <t>Parish Subsidy</t>
  </si>
  <si>
    <t>Mandated Services</t>
  </si>
  <si>
    <t>Other</t>
  </si>
  <si>
    <t>Programs (Cafeteria and Before/After School Care)</t>
  </si>
  <si>
    <t>Booster/Athletics</t>
  </si>
  <si>
    <t>Teacher Salaries</t>
  </si>
  <si>
    <t>Teacher Benefits</t>
  </si>
  <si>
    <t>Preschool Salaries</t>
  </si>
  <si>
    <t>Preschool Benefits</t>
  </si>
  <si>
    <t>Non Instructional Salaries</t>
  </si>
  <si>
    <t>Non Instructional Benefits</t>
  </si>
  <si>
    <t>Total Salaries &amp; Benefits</t>
  </si>
  <si>
    <t>Total Revenue</t>
  </si>
  <si>
    <t>Salaries &amp; Benefits</t>
  </si>
  <si>
    <t>Tuition Income</t>
  </si>
  <si>
    <t>2014/2015 Salary &amp; Benefit Expenses as Percentage of Total Revenue (Reviewed)</t>
  </si>
  <si>
    <t>2015/2016 Salary &amp; Benefit Expenses as Percentage of Total Revenue (Audited)</t>
  </si>
  <si>
    <t>2015/2016 Revenues (Audited)</t>
  </si>
  <si>
    <t>2014/2015 Revenues (Reviewed)</t>
  </si>
  <si>
    <t>2015/2016 (Audited)</t>
  </si>
  <si>
    <t>2014/2015 (Reviewed)</t>
  </si>
  <si>
    <t>Salaries &amp; Benefits Compared To Tuition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</si>
</sst>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"/>
    <numFmt numFmtId="165" formatCode="#,##0.0#%;\-#,##0.0#%"/>
    <numFmt numFmtId="166" formatCode="#,##0;\-#,##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6" fillId="0" borderId="0" xfId="2" applyFont="1" applyBorder="1"/>
    <xf numFmtId="0" fontId="6" fillId="0" borderId="0" xfId="2" applyFont="1" applyFill="1" applyBorder="1"/>
    <xf numFmtId="0" fontId="7" fillId="0" borderId="0" xfId="2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64" fontId="9" fillId="0" borderId="0" xfId="0" applyNumberFormat="1" applyFont="1"/>
    <xf numFmtId="164" fontId="9" fillId="0" borderId="4" xfId="0" applyNumberFormat="1" applyFont="1" applyBorder="1"/>
    <xf numFmtId="164" fontId="9" fillId="0" borderId="0" xfId="0" applyNumberFormat="1" applyFont="1" applyBorder="1"/>
    <xf numFmtId="164" fontId="9" fillId="0" borderId="5" xfId="0" applyNumberFormat="1" applyFont="1" applyBorder="1"/>
    <xf numFmtId="164" fontId="9" fillId="0" borderId="6" xfId="0" applyNumberFormat="1" applyFont="1" applyBorder="1"/>
    <xf numFmtId="164" fontId="8" fillId="0" borderId="7" xfId="0" applyNumberFormat="1" applyFont="1" applyBorder="1"/>
    <xf numFmtId="0" fontId="8" fillId="0" borderId="0" xfId="0" applyNumberFormat="1" applyFont="1"/>
    <xf numFmtId="4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167" fontId="0" fillId="0" borderId="0" xfId="1" applyNumberFormat="1" applyFont="1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Font="1" applyBorder="1"/>
    <xf numFmtId="167" fontId="0" fillId="0" borderId="0" xfId="1" applyNumberFormat="1" applyFont="1" applyBorder="1"/>
    <xf numFmtId="167" fontId="0" fillId="0" borderId="1" xfId="1" applyNumberFormat="1" applyFont="1" applyBorder="1"/>
    <xf numFmtId="0" fontId="2" fillId="0" borderId="0" xfId="0" applyFont="1" applyAlignment="1"/>
    <xf numFmtId="9" fontId="4" fillId="0" borderId="0" xfId="1" applyFont="1"/>
    <xf numFmtId="0" fontId="2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2015/2016 Revenues (Audited)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Data!$AC$7:$AC$8</c:f>
              <c:strCache>
                <c:ptCount val="1"/>
                <c:pt idx="0">
                  <c:v>2015/2016 Revenues (Audited)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9716352480068678E-2"/>
                  <c:y val="-0.1338885972586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29077467154636E-3"/>
                  <c:y val="3.6138002617597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911120024206089E-2"/>
                  <c:y val="2.695066147034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207104220547512E-2"/>
                  <c:y val="8.9554905985572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751902933967348E-3"/>
                  <c:y val="-3.4715095639490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741246205562591E-2"/>
                  <c:y val="-4.168462208733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8520248927021565E-3"/>
                  <c:y val="-8.0271945743387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900425712519304E-2"/>
                  <c:y val="-1.5514041899063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Data!$AA$9:$AA$16</c:f>
              <c:strCache>
                <c:ptCount val="8"/>
                <c:pt idx="0">
                  <c:v>Tuition</c:v>
                </c:pt>
                <c:pt idx="1">
                  <c:v>Scholarships/Diocesan Aid</c:v>
                </c:pt>
                <c:pt idx="2">
                  <c:v>Development</c:v>
                </c:pt>
                <c:pt idx="3">
                  <c:v>Parish Subsidy</c:v>
                </c:pt>
                <c:pt idx="4">
                  <c:v>Mandated Services</c:v>
                </c:pt>
                <c:pt idx="5">
                  <c:v>Programs (Cafeteria and Before/After School Care)</c:v>
                </c:pt>
                <c:pt idx="6">
                  <c:v>Booster/Athletics</c:v>
                </c:pt>
                <c:pt idx="7">
                  <c:v>Other</c:v>
                </c:pt>
              </c:strCache>
            </c:strRef>
          </c:cat>
          <c:val>
            <c:numRef>
              <c:f>Data!$AC$9:$AC$16</c:f>
              <c:numCache>
                <c:formatCode>0.0%</c:formatCode>
                <c:ptCount val="8"/>
                <c:pt idx="0">
                  <c:v>0.4645820979827221</c:v>
                </c:pt>
                <c:pt idx="1">
                  <c:v>5.2036275239754903E-2</c:v>
                </c:pt>
                <c:pt idx="2">
                  <c:v>8.9297988980750531E-2</c:v>
                </c:pt>
                <c:pt idx="3">
                  <c:v>0.18510655869867293</c:v>
                </c:pt>
                <c:pt idx="4">
                  <c:v>7.0021581985026587E-2</c:v>
                </c:pt>
                <c:pt idx="5">
                  <c:v>3.8191033506169043E-2</c:v>
                </c:pt>
                <c:pt idx="6">
                  <c:v>2.1729251434115634E-2</c:v>
                </c:pt>
                <c:pt idx="7">
                  <c:v>7.9035212172788291E-2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2014/2015 Revenues (Reviewed)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Data!$AC$19:$AC$20</c:f>
              <c:strCache>
                <c:ptCount val="1"/>
                <c:pt idx="0">
                  <c:v>2014/2015 Revenues (Reviewed)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5.5256231268963722E-2"/>
                  <c:y val="-0.14903550857632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844703809186973E-2"/>
                  <c:y val="1.3846001926336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881256864168576E-4"/>
                  <c:y val="5.6002311431885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258210631472484E-2"/>
                  <c:y val="6.0800511853940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463822341356265E-2"/>
                  <c:y val="-3.2198478508136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933136017572271E-2"/>
                  <c:y val="-3.2970174912831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145548295824725E-3"/>
                  <c:y val="-5.1198732584929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8719805414394126E-2"/>
                  <c:y val="-3.5798150725409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Data!$AA$21:$AA$28</c:f>
              <c:strCache>
                <c:ptCount val="8"/>
                <c:pt idx="0">
                  <c:v>Tuition</c:v>
                </c:pt>
                <c:pt idx="1">
                  <c:v>Scholarships/Diocesan Aid</c:v>
                </c:pt>
                <c:pt idx="2">
                  <c:v>Development</c:v>
                </c:pt>
                <c:pt idx="3">
                  <c:v>Parish Subsidy</c:v>
                </c:pt>
                <c:pt idx="4">
                  <c:v>Mandated Services</c:v>
                </c:pt>
                <c:pt idx="5">
                  <c:v>Programs (Cafeteria and Before/After School Care)</c:v>
                </c:pt>
                <c:pt idx="6">
                  <c:v>Booster/Athletics</c:v>
                </c:pt>
                <c:pt idx="7">
                  <c:v>Other</c:v>
                </c:pt>
              </c:strCache>
            </c:strRef>
          </c:cat>
          <c:val>
            <c:numRef>
              <c:f>Data!$AC$21:$AC$28</c:f>
              <c:numCache>
                <c:formatCode>0.0%</c:formatCode>
                <c:ptCount val="8"/>
                <c:pt idx="0">
                  <c:v>0.48463991314603755</c:v>
                </c:pt>
                <c:pt idx="1">
                  <c:v>5.2638640873880461E-2</c:v>
                </c:pt>
                <c:pt idx="2">
                  <c:v>6.9024280522900952E-2</c:v>
                </c:pt>
                <c:pt idx="3">
                  <c:v>0.20722466498817513</c:v>
                </c:pt>
                <c:pt idx="4">
                  <c:v>3.8286664497251703E-2</c:v>
                </c:pt>
                <c:pt idx="5">
                  <c:v>4.0663386830183328E-2</c:v>
                </c:pt>
                <c:pt idx="6">
                  <c:v>1.960768726432021E-2</c:v>
                </c:pt>
                <c:pt idx="7">
                  <c:v>8.7914761877250752E-2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2015/2016 Salary &amp; Benefit Expenses as Percentage of Total Revenue</a:t>
            </a:r>
            <a:r>
              <a:rPr lang="en-US" baseline="0"/>
              <a:t> (Audited)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Data!$AC$312</c:f>
              <c:strCache>
                <c:ptCount val="1"/>
              </c:strCache>
            </c:strRef>
          </c:tx>
          <c:explosion val="25"/>
          <c:dLbls>
            <c:dLbl>
              <c:idx val="0"/>
              <c:layout>
                <c:manualLayout>
                  <c:x val="-4.3080279410732343E-2"/>
                  <c:y val="-4.129747568318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655270108218096E-3"/>
                  <c:y val="-5.898467654778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933802074035193E-3"/>
                  <c:y val="9.7616797900262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811449244439934E-2"/>
                  <c:y val="4.1967731974679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72347502499403E-2"/>
                  <c:y val="1.862725798981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5507029410512572E-2"/>
                  <c:y val="-0.2335627991354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Data!$AA$313:$AA$319</c:f>
              <c:strCache>
                <c:ptCount val="7"/>
                <c:pt idx="0">
                  <c:v>Teacher Salaries</c:v>
                </c:pt>
                <c:pt idx="1">
                  <c:v>Teacher Benefits</c:v>
                </c:pt>
                <c:pt idx="2">
                  <c:v>Preschool Salaries</c:v>
                </c:pt>
                <c:pt idx="3">
                  <c:v>Preschool Benefits</c:v>
                </c:pt>
                <c:pt idx="4">
                  <c:v>Non Instructional Salaries</c:v>
                </c:pt>
                <c:pt idx="5">
                  <c:v>Non Instructional Benefits</c:v>
                </c:pt>
                <c:pt idx="6">
                  <c:v>Total Salaries &amp; Benefits</c:v>
                </c:pt>
              </c:strCache>
            </c:strRef>
          </c:cat>
          <c:val>
            <c:numRef>
              <c:f>Data!$AC$313:$AC$319</c:f>
              <c:numCache>
                <c:formatCode>0.0%</c:formatCode>
                <c:ptCount val="7"/>
                <c:pt idx="0">
                  <c:v>0.33701769213523464</c:v>
                </c:pt>
                <c:pt idx="1">
                  <c:v>9.6574435249916005E-2</c:v>
                </c:pt>
                <c:pt idx="2">
                  <c:v>4.7857582088562854E-2</c:v>
                </c:pt>
                <c:pt idx="3">
                  <c:v>7.0851283570526995E-3</c:v>
                </c:pt>
                <c:pt idx="4">
                  <c:v>0.1375757552447861</c:v>
                </c:pt>
                <c:pt idx="5">
                  <c:v>3.9929696991772644E-2</c:v>
                </c:pt>
                <c:pt idx="6">
                  <c:v>0.6660402900673249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2014/2015 Salary &amp; Benefit Expenses as Percentage of Total Revenue</a:t>
            </a:r>
            <a:r>
              <a:rPr lang="en-US" baseline="0"/>
              <a:t> (</a:t>
            </a:r>
            <a:r>
              <a:rPr lang="en-US"/>
              <a:t>Reviewed)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Data!$AC$325</c:f>
              <c:strCache>
                <c:ptCount val="1"/>
              </c:strCache>
            </c:strRef>
          </c:tx>
          <c:explosion val="25"/>
          <c:dLbls>
            <c:dLbl>
              <c:idx val="0"/>
              <c:layout>
                <c:manualLayout>
                  <c:x val="-2.7836611003334729E-2"/>
                  <c:y val="-5.682365176051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6317471185667E-3"/>
                  <c:y val="-4.458112547252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774531195648738E-3"/>
                  <c:y val="1.7438606337729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931517618268731E-2"/>
                  <c:y val="3.7719561784336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372893605690591E-2"/>
                  <c:y val="2.8211976647573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0507182978939232E-2"/>
                  <c:y val="-0.241936864810137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Data!$AA$326:$AA$332</c:f>
              <c:strCache>
                <c:ptCount val="7"/>
                <c:pt idx="0">
                  <c:v>Teacher Salaries</c:v>
                </c:pt>
                <c:pt idx="1">
                  <c:v>Teacher Benefits</c:v>
                </c:pt>
                <c:pt idx="2">
                  <c:v>Preschool Salaries</c:v>
                </c:pt>
                <c:pt idx="3">
                  <c:v>Preschool Benefits</c:v>
                </c:pt>
                <c:pt idx="4">
                  <c:v>Non Instructional Salaries</c:v>
                </c:pt>
                <c:pt idx="5">
                  <c:v>Non Instructional Benefits</c:v>
                </c:pt>
                <c:pt idx="6">
                  <c:v>Total Salaries &amp; Benefits</c:v>
                </c:pt>
              </c:strCache>
            </c:strRef>
          </c:cat>
          <c:val>
            <c:numRef>
              <c:f>Data!$AC$326:$AC$332</c:f>
              <c:numCache>
                <c:formatCode>0.0%</c:formatCode>
                <c:ptCount val="7"/>
                <c:pt idx="0">
                  <c:v>0.35903128426649761</c:v>
                </c:pt>
                <c:pt idx="1">
                  <c:v>9.8911931887784715E-2</c:v>
                </c:pt>
                <c:pt idx="2">
                  <c:v>4.4205427492768519E-2</c:v>
                </c:pt>
                <c:pt idx="3">
                  <c:v>6.3241762287747803E-3</c:v>
                </c:pt>
                <c:pt idx="4">
                  <c:v>0.1343337672731314</c:v>
                </c:pt>
                <c:pt idx="5">
                  <c:v>3.9098726131804068E-2</c:v>
                </c:pt>
                <c:pt idx="6">
                  <c:v>0.68190531328076109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Salaries &amp; Benefits Compared To Tuition Income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Data!$AA$341</c:f>
              <c:strCache>
                <c:ptCount val="1"/>
                <c:pt idx="0">
                  <c:v>Tuition Income</c:v>
                </c:pt>
              </c:strCache>
            </c:strRef>
          </c:tx>
          <c:invertIfNegative val="0"/>
          <c:dLbls>
            <c:numFmt formatCode="&quot;$&quot;#,##0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Data!$AB$340:$AC$340</c:f>
              <c:strCache>
                <c:ptCount val="2"/>
                <c:pt idx="0">
                  <c:v>2015/2016 (Audited)</c:v>
                </c:pt>
                <c:pt idx="1">
                  <c:v>2014/2015 (Reviewed)</c:v>
                </c:pt>
              </c:strCache>
            </c:strRef>
          </c:cat>
          <c:val>
            <c:numRef>
              <c:f>Data!$AB$341:$AC$341</c:f>
              <c:numCache>
                <c:formatCode>#,##0</c:formatCode>
                <c:ptCount val="2"/>
                <c:pt idx="0" formatCode="#,##0;\-#,##0">
                  <c:v>3614124.89</c:v>
                </c:pt>
                <c:pt idx="1">
                  <c:v>3554850.42</c:v>
                </c:pt>
              </c:numCache>
            </c:numRef>
          </c:val>
        </c:ser>
        <c:ser>
          <c:idx val="1"/>
          <c:order val="1"/>
          <c:tx>
            <c:strRef>
              <c:f>Data!$AA$342</c:f>
              <c:strCache>
                <c:ptCount val="1"/>
                <c:pt idx="0">
                  <c:v>Salaries &amp; Benefits</c:v>
                </c:pt>
              </c:strCache>
            </c:strRef>
          </c:tx>
          <c:invertIfNegative val="0"/>
          <c:dLbls>
            <c:numFmt formatCode="&quot;$&quot;#,##0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Data!$AB$340:$AC$340</c:f>
              <c:strCache>
                <c:ptCount val="2"/>
                <c:pt idx="0">
                  <c:v>2015/2016 (Audited)</c:v>
                </c:pt>
                <c:pt idx="1">
                  <c:v>2014/2015 (Reviewed)</c:v>
                </c:pt>
              </c:strCache>
            </c:strRef>
          </c:cat>
          <c:val>
            <c:numRef>
              <c:f>Data!$AB$342:$AC$342</c:f>
              <c:numCache>
                <c:formatCode>#,##0</c:formatCode>
                <c:ptCount val="2"/>
                <c:pt idx="0" formatCode="#,##0;\-#,##0">
                  <c:v>5181329.1999999993</c:v>
                </c:pt>
                <c:pt idx="1">
                  <c:v>5001798.91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16640"/>
        <c:axId val="46843008"/>
      </c:barChart>
      <c:catAx>
        <c:axId val="46816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6843008"/>
        <c:crosses val="autoZero"/>
        <c:auto val="1"/>
        <c:lblAlgn val="ctr"/>
        <c:lblOffset val="100"/>
        <c:noMultiLvlLbl val="0"/>
      </c:catAx>
      <c:valAx>
        <c:axId val="46843008"/>
        <c:scaling>
          <c:orientation val="minMax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46816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571500</xdr:colOff>
      <xdr:row>28</xdr:row>
      <xdr:rowOff>111126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12</xdr:col>
      <xdr:colOff>571500</xdr:colOff>
      <xdr:row>54</xdr:row>
      <xdr:rowOff>174626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1</xdr:row>
      <xdr:rowOff>19050</xdr:rowOff>
    </xdr:from>
    <xdr:to>
      <xdr:col>25</xdr:col>
      <xdr:colOff>587376</xdr:colOff>
      <xdr:row>28</xdr:row>
      <xdr:rowOff>114300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19051</xdr:colOff>
      <xdr:row>30</xdr:row>
      <xdr:rowOff>190499</xdr:rowOff>
    </xdr:from>
    <xdr:to>
      <xdr:col>26</xdr:col>
      <xdr:colOff>1</xdr:colOff>
      <xdr:row>54</xdr:row>
      <xdr:rowOff>161924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55</xdr:row>
      <xdr:rowOff>190499</xdr:rowOff>
    </xdr:from>
    <xdr:to>
      <xdr:col>12</xdr:col>
      <xdr:colOff>552450</xdr:colOff>
      <xdr:row>82</xdr:row>
      <xdr:rowOff>180974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24" customWidth="1"/>
    <col min="2" max="2" width="4.140625" style="24" customWidth="1"/>
    <col min="3" max="3" width="54" style="24" customWidth="1"/>
    <col min="4" max="4" width="3.7109375" style="24" customWidth="1"/>
    <col min="5" max="5" width="90.28515625" style="24" customWidth="1"/>
    <col min="6" max="7" width="8.85546875" style="24"/>
    <col min="8" max="8" width="15.42578125" style="24" customWidth="1"/>
    <col min="9" max="9" width="5.140625" style="24" customWidth="1"/>
    <col min="10" max="11" width="8.85546875" style="24"/>
    <col min="12" max="12" width="3" style="24" customWidth="1"/>
    <col min="13" max="15" width="8.85546875" style="24"/>
    <col min="16" max="16" width="7" style="24" customWidth="1"/>
    <col min="17" max="256" width="8.85546875" style="24"/>
    <col min="257" max="257" width="3" style="24" customWidth="1"/>
    <col min="258" max="258" width="4.140625" style="24" customWidth="1"/>
    <col min="259" max="259" width="54" style="24" customWidth="1"/>
    <col min="260" max="260" width="3.7109375" style="24" customWidth="1"/>
    <col min="261" max="261" width="90.28515625" style="24" customWidth="1"/>
    <col min="262" max="263" width="8.85546875" style="24"/>
    <col min="264" max="264" width="15.42578125" style="24" customWidth="1"/>
    <col min="265" max="265" width="5.140625" style="24" customWidth="1"/>
    <col min="266" max="267" width="8.85546875" style="24"/>
    <col min="268" max="268" width="3" style="24" customWidth="1"/>
    <col min="269" max="271" width="8.85546875" style="24"/>
    <col min="272" max="272" width="7" style="24" customWidth="1"/>
    <col min="273" max="512" width="8.85546875" style="24"/>
    <col min="513" max="513" width="3" style="24" customWidth="1"/>
    <col min="514" max="514" width="4.140625" style="24" customWidth="1"/>
    <col min="515" max="515" width="54" style="24" customWidth="1"/>
    <col min="516" max="516" width="3.7109375" style="24" customWidth="1"/>
    <col min="517" max="517" width="90.28515625" style="24" customWidth="1"/>
    <col min="518" max="519" width="8.85546875" style="24"/>
    <col min="520" max="520" width="15.42578125" style="24" customWidth="1"/>
    <col min="521" max="521" width="5.140625" style="24" customWidth="1"/>
    <col min="522" max="523" width="8.85546875" style="24"/>
    <col min="524" max="524" width="3" style="24" customWidth="1"/>
    <col min="525" max="527" width="8.85546875" style="24"/>
    <col min="528" max="528" width="7" style="24" customWidth="1"/>
    <col min="529" max="768" width="8.85546875" style="24"/>
    <col min="769" max="769" width="3" style="24" customWidth="1"/>
    <col min="770" max="770" width="4.140625" style="24" customWidth="1"/>
    <col min="771" max="771" width="54" style="24" customWidth="1"/>
    <col min="772" max="772" width="3.7109375" style="24" customWidth="1"/>
    <col min="773" max="773" width="90.28515625" style="24" customWidth="1"/>
    <col min="774" max="775" width="8.85546875" style="24"/>
    <col min="776" max="776" width="15.42578125" style="24" customWidth="1"/>
    <col min="777" max="777" width="5.140625" style="24" customWidth="1"/>
    <col min="778" max="779" width="8.85546875" style="24"/>
    <col min="780" max="780" width="3" style="24" customWidth="1"/>
    <col min="781" max="783" width="8.85546875" style="24"/>
    <col min="784" max="784" width="7" style="24" customWidth="1"/>
    <col min="785" max="1024" width="8.85546875" style="24"/>
    <col min="1025" max="1025" width="3" style="24" customWidth="1"/>
    <col min="1026" max="1026" width="4.140625" style="24" customWidth="1"/>
    <col min="1027" max="1027" width="54" style="24" customWidth="1"/>
    <col min="1028" max="1028" width="3.7109375" style="24" customWidth="1"/>
    <col min="1029" max="1029" width="90.28515625" style="24" customWidth="1"/>
    <col min="1030" max="1031" width="8.85546875" style="24"/>
    <col min="1032" max="1032" width="15.42578125" style="24" customWidth="1"/>
    <col min="1033" max="1033" width="5.140625" style="24" customWidth="1"/>
    <col min="1034" max="1035" width="8.85546875" style="24"/>
    <col min="1036" max="1036" width="3" style="24" customWidth="1"/>
    <col min="1037" max="1039" width="8.85546875" style="24"/>
    <col min="1040" max="1040" width="7" style="24" customWidth="1"/>
    <col min="1041" max="1280" width="8.85546875" style="24"/>
    <col min="1281" max="1281" width="3" style="24" customWidth="1"/>
    <col min="1282" max="1282" width="4.140625" style="24" customWidth="1"/>
    <col min="1283" max="1283" width="54" style="24" customWidth="1"/>
    <col min="1284" max="1284" width="3.7109375" style="24" customWidth="1"/>
    <col min="1285" max="1285" width="90.28515625" style="24" customWidth="1"/>
    <col min="1286" max="1287" width="8.85546875" style="24"/>
    <col min="1288" max="1288" width="15.42578125" style="24" customWidth="1"/>
    <col min="1289" max="1289" width="5.140625" style="24" customWidth="1"/>
    <col min="1290" max="1291" width="8.85546875" style="24"/>
    <col min="1292" max="1292" width="3" style="24" customWidth="1"/>
    <col min="1293" max="1295" width="8.85546875" style="24"/>
    <col min="1296" max="1296" width="7" style="24" customWidth="1"/>
    <col min="1297" max="1536" width="8.85546875" style="24"/>
    <col min="1537" max="1537" width="3" style="24" customWidth="1"/>
    <col min="1538" max="1538" width="4.140625" style="24" customWidth="1"/>
    <col min="1539" max="1539" width="54" style="24" customWidth="1"/>
    <col min="1540" max="1540" width="3.7109375" style="24" customWidth="1"/>
    <col min="1541" max="1541" width="90.28515625" style="24" customWidth="1"/>
    <col min="1542" max="1543" width="8.85546875" style="24"/>
    <col min="1544" max="1544" width="15.42578125" style="24" customWidth="1"/>
    <col min="1545" max="1545" width="5.140625" style="24" customWidth="1"/>
    <col min="1546" max="1547" width="8.85546875" style="24"/>
    <col min="1548" max="1548" width="3" style="24" customWidth="1"/>
    <col min="1549" max="1551" width="8.85546875" style="24"/>
    <col min="1552" max="1552" width="7" style="24" customWidth="1"/>
    <col min="1553" max="1792" width="8.85546875" style="24"/>
    <col min="1793" max="1793" width="3" style="24" customWidth="1"/>
    <col min="1794" max="1794" width="4.140625" style="24" customWidth="1"/>
    <col min="1795" max="1795" width="54" style="24" customWidth="1"/>
    <col min="1796" max="1796" width="3.7109375" style="24" customWidth="1"/>
    <col min="1797" max="1797" width="90.28515625" style="24" customWidth="1"/>
    <col min="1798" max="1799" width="8.85546875" style="24"/>
    <col min="1800" max="1800" width="15.42578125" style="24" customWidth="1"/>
    <col min="1801" max="1801" width="5.140625" style="24" customWidth="1"/>
    <col min="1802" max="1803" width="8.85546875" style="24"/>
    <col min="1804" max="1804" width="3" style="24" customWidth="1"/>
    <col min="1805" max="1807" width="8.85546875" style="24"/>
    <col min="1808" max="1808" width="7" style="24" customWidth="1"/>
    <col min="1809" max="2048" width="8.85546875" style="24"/>
    <col min="2049" max="2049" width="3" style="24" customWidth="1"/>
    <col min="2050" max="2050" width="4.140625" style="24" customWidth="1"/>
    <col min="2051" max="2051" width="54" style="24" customWidth="1"/>
    <col min="2052" max="2052" width="3.7109375" style="24" customWidth="1"/>
    <col min="2053" max="2053" width="90.28515625" style="24" customWidth="1"/>
    <col min="2054" max="2055" width="8.85546875" style="24"/>
    <col min="2056" max="2056" width="15.42578125" style="24" customWidth="1"/>
    <col min="2057" max="2057" width="5.140625" style="24" customWidth="1"/>
    <col min="2058" max="2059" width="8.85546875" style="24"/>
    <col min="2060" max="2060" width="3" style="24" customWidth="1"/>
    <col min="2061" max="2063" width="8.85546875" style="24"/>
    <col min="2064" max="2064" width="7" style="24" customWidth="1"/>
    <col min="2065" max="2304" width="8.85546875" style="24"/>
    <col min="2305" max="2305" width="3" style="24" customWidth="1"/>
    <col min="2306" max="2306" width="4.140625" style="24" customWidth="1"/>
    <col min="2307" max="2307" width="54" style="24" customWidth="1"/>
    <col min="2308" max="2308" width="3.7109375" style="24" customWidth="1"/>
    <col min="2309" max="2309" width="90.28515625" style="24" customWidth="1"/>
    <col min="2310" max="2311" width="8.85546875" style="24"/>
    <col min="2312" max="2312" width="15.42578125" style="24" customWidth="1"/>
    <col min="2313" max="2313" width="5.140625" style="24" customWidth="1"/>
    <col min="2314" max="2315" width="8.85546875" style="24"/>
    <col min="2316" max="2316" width="3" style="24" customWidth="1"/>
    <col min="2317" max="2319" width="8.85546875" style="24"/>
    <col min="2320" max="2320" width="7" style="24" customWidth="1"/>
    <col min="2321" max="2560" width="8.85546875" style="24"/>
    <col min="2561" max="2561" width="3" style="24" customWidth="1"/>
    <col min="2562" max="2562" width="4.140625" style="24" customWidth="1"/>
    <col min="2563" max="2563" width="54" style="24" customWidth="1"/>
    <col min="2564" max="2564" width="3.7109375" style="24" customWidth="1"/>
    <col min="2565" max="2565" width="90.28515625" style="24" customWidth="1"/>
    <col min="2566" max="2567" width="8.85546875" style="24"/>
    <col min="2568" max="2568" width="15.42578125" style="24" customWidth="1"/>
    <col min="2569" max="2569" width="5.140625" style="24" customWidth="1"/>
    <col min="2570" max="2571" width="8.85546875" style="24"/>
    <col min="2572" max="2572" width="3" style="24" customWidth="1"/>
    <col min="2573" max="2575" width="8.85546875" style="24"/>
    <col min="2576" max="2576" width="7" style="24" customWidth="1"/>
    <col min="2577" max="2816" width="8.85546875" style="24"/>
    <col min="2817" max="2817" width="3" style="24" customWidth="1"/>
    <col min="2818" max="2818" width="4.140625" style="24" customWidth="1"/>
    <col min="2819" max="2819" width="54" style="24" customWidth="1"/>
    <col min="2820" max="2820" width="3.7109375" style="24" customWidth="1"/>
    <col min="2821" max="2821" width="90.28515625" style="24" customWidth="1"/>
    <col min="2822" max="2823" width="8.85546875" style="24"/>
    <col min="2824" max="2824" width="15.42578125" style="24" customWidth="1"/>
    <col min="2825" max="2825" width="5.140625" style="24" customWidth="1"/>
    <col min="2826" max="2827" width="8.85546875" style="24"/>
    <col min="2828" max="2828" width="3" style="24" customWidth="1"/>
    <col min="2829" max="2831" width="8.85546875" style="24"/>
    <col min="2832" max="2832" width="7" style="24" customWidth="1"/>
    <col min="2833" max="3072" width="8.85546875" style="24"/>
    <col min="3073" max="3073" width="3" style="24" customWidth="1"/>
    <col min="3074" max="3074" width="4.140625" style="24" customWidth="1"/>
    <col min="3075" max="3075" width="54" style="24" customWidth="1"/>
    <col min="3076" max="3076" width="3.7109375" style="24" customWidth="1"/>
    <col min="3077" max="3077" width="90.28515625" style="24" customWidth="1"/>
    <col min="3078" max="3079" width="8.85546875" style="24"/>
    <col min="3080" max="3080" width="15.42578125" style="24" customWidth="1"/>
    <col min="3081" max="3081" width="5.140625" style="24" customWidth="1"/>
    <col min="3082" max="3083" width="8.85546875" style="24"/>
    <col min="3084" max="3084" width="3" style="24" customWidth="1"/>
    <col min="3085" max="3087" width="8.85546875" style="24"/>
    <col min="3088" max="3088" width="7" style="24" customWidth="1"/>
    <col min="3089" max="3328" width="8.85546875" style="24"/>
    <col min="3329" max="3329" width="3" style="24" customWidth="1"/>
    <col min="3330" max="3330" width="4.140625" style="24" customWidth="1"/>
    <col min="3331" max="3331" width="54" style="24" customWidth="1"/>
    <col min="3332" max="3332" width="3.7109375" style="24" customWidth="1"/>
    <col min="3333" max="3333" width="90.28515625" style="24" customWidth="1"/>
    <col min="3334" max="3335" width="8.85546875" style="24"/>
    <col min="3336" max="3336" width="15.42578125" style="24" customWidth="1"/>
    <col min="3337" max="3337" width="5.140625" style="24" customWidth="1"/>
    <col min="3338" max="3339" width="8.85546875" style="24"/>
    <col min="3340" max="3340" width="3" style="24" customWidth="1"/>
    <col min="3341" max="3343" width="8.85546875" style="24"/>
    <col min="3344" max="3344" width="7" style="24" customWidth="1"/>
    <col min="3345" max="3584" width="8.85546875" style="24"/>
    <col min="3585" max="3585" width="3" style="24" customWidth="1"/>
    <col min="3586" max="3586" width="4.140625" style="24" customWidth="1"/>
    <col min="3587" max="3587" width="54" style="24" customWidth="1"/>
    <col min="3588" max="3588" width="3.7109375" style="24" customWidth="1"/>
    <col min="3589" max="3589" width="90.28515625" style="24" customWidth="1"/>
    <col min="3590" max="3591" width="8.85546875" style="24"/>
    <col min="3592" max="3592" width="15.42578125" style="24" customWidth="1"/>
    <col min="3593" max="3593" width="5.140625" style="24" customWidth="1"/>
    <col min="3594" max="3595" width="8.85546875" style="24"/>
    <col min="3596" max="3596" width="3" style="24" customWidth="1"/>
    <col min="3597" max="3599" width="8.85546875" style="24"/>
    <col min="3600" max="3600" width="7" style="24" customWidth="1"/>
    <col min="3601" max="3840" width="8.85546875" style="24"/>
    <col min="3841" max="3841" width="3" style="24" customWidth="1"/>
    <col min="3842" max="3842" width="4.140625" style="24" customWidth="1"/>
    <col min="3843" max="3843" width="54" style="24" customWidth="1"/>
    <col min="3844" max="3844" width="3.7109375" style="24" customWidth="1"/>
    <col min="3845" max="3845" width="90.28515625" style="24" customWidth="1"/>
    <col min="3846" max="3847" width="8.85546875" style="24"/>
    <col min="3848" max="3848" width="15.42578125" style="24" customWidth="1"/>
    <col min="3849" max="3849" width="5.140625" style="24" customWidth="1"/>
    <col min="3850" max="3851" width="8.85546875" style="24"/>
    <col min="3852" max="3852" width="3" style="24" customWidth="1"/>
    <col min="3853" max="3855" width="8.85546875" style="24"/>
    <col min="3856" max="3856" width="7" style="24" customWidth="1"/>
    <col min="3857" max="4096" width="8.85546875" style="24"/>
    <col min="4097" max="4097" width="3" style="24" customWidth="1"/>
    <col min="4098" max="4098" width="4.140625" style="24" customWidth="1"/>
    <col min="4099" max="4099" width="54" style="24" customWidth="1"/>
    <col min="4100" max="4100" width="3.7109375" style="24" customWidth="1"/>
    <col min="4101" max="4101" width="90.28515625" style="24" customWidth="1"/>
    <col min="4102" max="4103" width="8.85546875" style="24"/>
    <col min="4104" max="4104" width="15.42578125" style="24" customWidth="1"/>
    <col min="4105" max="4105" width="5.140625" style="24" customWidth="1"/>
    <col min="4106" max="4107" width="8.85546875" style="24"/>
    <col min="4108" max="4108" width="3" style="24" customWidth="1"/>
    <col min="4109" max="4111" width="8.85546875" style="24"/>
    <col min="4112" max="4112" width="7" style="24" customWidth="1"/>
    <col min="4113" max="4352" width="8.85546875" style="24"/>
    <col min="4353" max="4353" width="3" style="24" customWidth="1"/>
    <col min="4354" max="4354" width="4.140625" style="24" customWidth="1"/>
    <col min="4355" max="4355" width="54" style="24" customWidth="1"/>
    <col min="4356" max="4356" width="3.7109375" style="24" customWidth="1"/>
    <col min="4357" max="4357" width="90.28515625" style="24" customWidth="1"/>
    <col min="4358" max="4359" width="8.85546875" style="24"/>
    <col min="4360" max="4360" width="15.42578125" style="24" customWidth="1"/>
    <col min="4361" max="4361" width="5.140625" style="24" customWidth="1"/>
    <col min="4362" max="4363" width="8.85546875" style="24"/>
    <col min="4364" max="4364" width="3" style="24" customWidth="1"/>
    <col min="4365" max="4367" width="8.85546875" style="24"/>
    <col min="4368" max="4368" width="7" style="24" customWidth="1"/>
    <col min="4369" max="4608" width="8.85546875" style="24"/>
    <col min="4609" max="4609" width="3" style="24" customWidth="1"/>
    <col min="4610" max="4610" width="4.140625" style="24" customWidth="1"/>
    <col min="4611" max="4611" width="54" style="24" customWidth="1"/>
    <col min="4612" max="4612" width="3.7109375" style="24" customWidth="1"/>
    <col min="4613" max="4613" width="90.28515625" style="24" customWidth="1"/>
    <col min="4614" max="4615" width="8.85546875" style="24"/>
    <col min="4616" max="4616" width="15.42578125" style="24" customWidth="1"/>
    <col min="4617" max="4617" width="5.140625" style="24" customWidth="1"/>
    <col min="4618" max="4619" width="8.85546875" style="24"/>
    <col min="4620" max="4620" width="3" style="24" customWidth="1"/>
    <col min="4621" max="4623" width="8.85546875" style="24"/>
    <col min="4624" max="4624" width="7" style="24" customWidth="1"/>
    <col min="4625" max="4864" width="8.85546875" style="24"/>
    <col min="4865" max="4865" width="3" style="24" customWidth="1"/>
    <col min="4866" max="4866" width="4.140625" style="24" customWidth="1"/>
    <col min="4867" max="4867" width="54" style="24" customWidth="1"/>
    <col min="4868" max="4868" width="3.7109375" style="24" customWidth="1"/>
    <col min="4869" max="4869" width="90.28515625" style="24" customWidth="1"/>
    <col min="4870" max="4871" width="8.85546875" style="24"/>
    <col min="4872" max="4872" width="15.42578125" style="24" customWidth="1"/>
    <col min="4873" max="4873" width="5.140625" style="24" customWidth="1"/>
    <col min="4874" max="4875" width="8.85546875" style="24"/>
    <col min="4876" max="4876" width="3" style="24" customWidth="1"/>
    <col min="4877" max="4879" width="8.85546875" style="24"/>
    <col min="4880" max="4880" width="7" style="24" customWidth="1"/>
    <col min="4881" max="5120" width="8.85546875" style="24"/>
    <col min="5121" max="5121" width="3" style="24" customWidth="1"/>
    <col min="5122" max="5122" width="4.140625" style="24" customWidth="1"/>
    <col min="5123" max="5123" width="54" style="24" customWidth="1"/>
    <col min="5124" max="5124" width="3.7109375" style="24" customWidth="1"/>
    <col min="5125" max="5125" width="90.28515625" style="24" customWidth="1"/>
    <col min="5126" max="5127" width="8.85546875" style="24"/>
    <col min="5128" max="5128" width="15.42578125" style="24" customWidth="1"/>
    <col min="5129" max="5129" width="5.140625" style="24" customWidth="1"/>
    <col min="5130" max="5131" width="8.85546875" style="24"/>
    <col min="5132" max="5132" width="3" style="24" customWidth="1"/>
    <col min="5133" max="5135" width="8.85546875" style="24"/>
    <col min="5136" max="5136" width="7" style="24" customWidth="1"/>
    <col min="5137" max="5376" width="8.85546875" style="24"/>
    <col min="5377" max="5377" width="3" style="24" customWidth="1"/>
    <col min="5378" max="5378" width="4.140625" style="24" customWidth="1"/>
    <col min="5379" max="5379" width="54" style="24" customWidth="1"/>
    <col min="5380" max="5380" width="3.7109375" style="24" customWidth="1"/>
    <col min="5381" max="5381" width="90.28515625" style="24" customWidth="1"/>
    <col min="5382" max="5383" width="8.85546875" style="24"/>
    <col min="5384" max="5384" width="15.42578125" style="24" customWidth="1"/>
    <col min="5385" max="5385" width="5.140625" style="24" customWidth="1"/>
    <col min="5386" max="5387" width="8.85546875" style="24"/>
    <col min="5388" max="5388" width="3" style="24" customWidth="1"/>
    <col min="5389" max="5391" width="8.85546875" style="24"/>
    <col min="5392" max="5392" width="7" style="24" customWidth="1"/>
    <col min="5393" max="5632" width="8.85546875" style="24"/>
    <col min="5633" max="5633" width="3" style="24" customWidth="1"/>
    <col min="5634" max="5634" width="4.140625" style="24" customWidth="1"/>
    <col min="5635" max="5635" width="54" style="24" customWidth="1"/>
    <col min="5636" max="5636" width="3.7109375" style="24" customWidth="1"/>
    <col min="5637" max="5637" width="90.28515625" style="24" customWidth="1"/>
    <col min="5638" max="5639" width="8.85546875" style="24"/>
    <col min="5640" max="5640" width="15.42578125" style="24" customWidth="1"/>
    <col min="5641" max="5641" width="5.140625" style="24" customWidth="1"/>
    <col min="5642" max="5643" width="8.85546875" style="24"/>
    <col min="5644" max="5644" width="3" style="24" customWidth="1"/>
    <col min="5645" max="5647" width="8.85546875" style="24"/>
    <col min="5648" max="5648" width="7" style="24" customWidth="1"/>
    <col min="5649" max="5888" width="8.85546875" style="24"/>
    <col min="5889" max="5889" width="3" style="24" customWidth="1"/>
    <col min="5890" max="5890" width="4.140625" style="24" customWidth="1"/>
    <col min="5891" max="5891" width="54" style="24" customWidth="1"/>
    <col min="5892" max="5892" width="3.7109375" style="24" customWidth="1"/>
    <col min="5893" max="5893" width="90.28515625" style="24" customWidth="1"/>
    <col min="5894" max="5895" width="8.85546875" style="24"/>
    <col min="5896" max="5896" width="15.42578125" style="24" customWidth="1"/>
    <col min="5897" max="5897" width="5.140625" style="24" customWidth="1"/>
    <col min="5898" max="5899" width="8.85546875" style="24"/>
    <col min="5900" max="5900" width="3" style="24" customWidth="1"/>
    <col min="5901" max="5903" width="8.85546875" style="24"/>
    <col min="5904" max="5904" width="7" style="24" customWidth="1"/>
    <col min="5905" max="6144" width="8.85546875" style="24"/>
    <col min="6145" max="6145" width="3" style="24" customWidth="1"/>
    <col min="6146" max="6146" width="4.140625" style="24" customWidth="1"/>
    <col min="6147" max="6147" width="54" style="24" customWidth="1"/>
    <col min="6148" max="6148" width="3.7109375" style="24" customWidth="1"/>
    <col min="6149" max="6149" width="90.28515625" style="24" customWidth="1"/>
    <col min="6150" max="6151" width="8.85546875" style="24"/>
    <col min="6152" max="6152" width="15.42578125" style="24" customWidth="1"/>
    <col min="6153" max="6153" width="5.140625" style="24" customWidth="1"/>
    <col min="6154" max="6155" width="8.85546875" style="24"/>
    <col min="6156" max="6156" width="3" style="24" customWidth="1"/>
    <col min="6157" max="6159" width="8.85546875" style="24"/>
    <col min="6160" max="6160" width="7" style="24" customWidth="1"/>
    <col min="6161" max="6400" width="8.85546875" style="24"/>
    <col min="6401" max="6401" width="3" style="24" customWidth="1"/>
    <col min="6402" max="6402" width="4.140625" style="24" customWidth="1"/>
    <col min="6403" max="6403" width="54" style="24" customWidth="1"/>
    <col min="6404" max="6404" width="3.7109375" style="24" customWidth="1"/>
    <col min="6405" max="6405" width="90.28515625" style="24" customWidth="1"/>
    <col min="6406" max="6407" width="8.85546875" style="24"/>
    <col min="6408" max="6408" width="15.42578125" style="24" customWidth="1"/>
    <col min="6409" max="6409" width="5.140625" style="24" customWidth="1"/>
    <col min="6410" max="6411" width="8.85546875" style="24"/>
    <col min="6412" max="6412" width="3" style="24" customWidth="1"/>
    <col min="6413" max="6415" width="8.85546875" style="24"/>
    <col min="6416" max="6416" width="7" style="24" customWidth="1"/>
    <col min="6417" max="6656" width="8.85546875" style="24"/>
    <col min="6657" max="6657" width="3" style="24" customWidth="1"/>
    <col min="6658" max="6658" width="4.140625" style="24" customWidth="1"/>
    <col min="6659" max="6659" width="54" style="24" customWidth="1"/>
    <col min="6660" max="6660" width="3.7109375" style="24" customWidth="1"/>
    <col min="6661" max="6661" width="90.28515625" style="24" customWidth="1"/>
    <col min="6662" max="6663" width="8.85546875" style="24"/>
    <col min="6664" max="6664" width="15.42578125" style="24" customWidth="1"/>
    <col min="6665" max="6665" width="5.140625" style="24" customWidth="1"/>
    <col min="6666" max="6667" width="8.85546875" style="24"/>
    <col min="6668" max="6668" width="3" style="24" customWidth="1"/>
    <col min="6669" max="6671" width="8.85546875" style="24"/>
    <col min="6672" max="6672" width="7" style="24" customWidth="1"/>
    <col min="6673" max="6912" width="8.85546875" style="24"/>
    <col min="6913" max="6913" width="3" style="24" customWidth="1"/>
    <col min="6914" max="6914" width="4.140625" style="24" customWidth="1"/>
    <col min="6915" max="6915" width="54" style="24" customWidth="1"/>
    <col min="6916" max="6916" width="3.7109375" style="24" customWidth="1"/>
    <col min="6917" max="6917" width="90.28515625" style="24" customWidth="1"/>
    <col min="6918" max="6919" width="8.85546875" style="24"/>
    <col min="6920" max="6920" width="15.42578125" style="24" customWidth="1"/>
    <col min="6921" max="6921" width="5.140625" style="24" customWidth="1"/>
    <col min="6922" max="6923" width="8.85546875" style="24"/>
    <col min="6924" max="6924" width="3" style="24" customWidth="1"/>
    <col min="6925" max="6927" width="8.85546875" style="24"/>
    <col min="6928" max="6928" width="7" style="24" customWidth="1"/>
    <col min="6929" max="7168" width="8.85546875" style="24"/>
    <col min="7169" max="7169" width="3" style="24" customWidth="1"/>
    <col min="7170" max="7170" width="4.140625" style="24" customWidth="1"/>
    <col min="7171" max="7171" width="54" style="24" customWidth="1"/>
    <col min="7172" max="7172" width="3.7109375" style="24" customWidth="1"/>
    <col min="7173" max="7173" width="90.28515625" style="24" customWidth="1"/>
    <col min="7174" max="7175" width="8.85546875" style="24"/>
    <col min="7176" max="7176" width="15.42578125" style="24" customWidth="1"/>
    <col min="7177" max="7177" width="5.140625" style="24" customWidth="1"/>
    <col min="7178" max="7179" width="8.85546875" style="24"/>
    <col min="7180" max="7180" width="3" style="24" customWidth="1"/>
    <col min="7181" max="7183" width="8.85546875" style="24"/>
    <col min="7184" max="7184" width="7" style="24" customWidth="1"/>
    <col min="7185" max="7424" width="8.85546875" style="24"/>
    <col min="7425" max="7425" width="3" style="24" customWidth="1"/>
    <col min="7426" max="7426" width="4.140625" style="24" customWidth="1"/>
    <col min="7427" max="7427" width="54" style="24" customWidth="1"/>
    <col min="7428" max="7428" width="3.7109375" style="24" customWidth="1"/>
    <col min="7429" max="7429" width="90.28515625" style="24" customWidth="1"/>
    <col min="7430" max="7431" width="8.85546875" style="24"/>
    <col min="7432" max="7432" width="15.42578125" style="24" customWidth="1"/>
    <col min="7433" max="7433" width="5.140625" style="24" customWidth="1"/>
    <col min="7434" max="7435" width="8.85546875" style="24"/>
    <col min="7436" max="7436" width="3" style="24" customWidth="1"/>
    <col min="7437" max="7439" width="8.85546875" style="24"/>
    <col min="7440" max="7440" width="7" style="24" customWidth="1"/>
    <col min="7441" max="7680" width="8.85546875" style="24"/>
    <col min="7681" max="7681" width="3" style="24" customWidth="1"/>
    <col min="7682" max="7682" width="4.140625" style="24" customWidth="1"/>
    <col min="7683" max="7683" width="54" style="24" customWidth="1"/>
    <col min="7684" max="7684" width="3.7109375" style="24" customWidth="1"/>
    <col min="7685" max="7685" width="90.28515625" style="24" customWidth="1"/>
    <col min="7686" max="7687" width="8.85546875" style="24"/>
    <col min="7688" max="7688" width="15.42578125" style="24" customWidth="1"/>
    <col min="7689" max="7689" width="5.140625" style="24" customWidth="1"/>
    <col min="7690" max="7691" width="8.85546875" style="24"/>
    <col min="7692" max="7692" width="3" style="24" customWidth="1"/>
    <col min="7693" max="7695" width="8.85546875" style="24"/>
    <col min="7696" max="7696" width="7" style="24" customWidth="1"/>
    <col min="7697" max="7936" width="8.85546875" style="24"/>
    <col min="7937" max="7937" width="3" style="24" customWidth="1"/>
    <col min="7938" max="7938" width="4.140625" style="24" customWidth="1"/>
    <col min="7939" max="7939" width="54" style="24" customWidth="1"/>
    <col min="7940" max="7940" width="3.7109375" style="24" customWidth="1"/>
    <col min="7941" max="7941" width="90.28515625" style="24" customWidth="1"/>
    <col min="7942" max="7943" width="8.85546875" style="24"/>
    <col min="7944" max="7944" width="15.42578125" style="24" customWidth="1"/>
    <col min="7945" max="7945" width="5.140625" style="24" customWidth="1"/>
    <col min="7946" max="7947" width="8.85546875" style="24"/>
    <col min="7948" max="7948" width="3" style="24" customWidth="1"/>
    <col min="7949" max="7951" width="8.85546875" style="24"/>
    <col min="7952" max="7952" width="7" style="24" customWidth="1"/>
    <col min="7953" max="8192" width="8.85546875" style="24"/>
    <col min="8193" max="8193" width="3" style="24" customWidth="1"/>
    <col min="8194" max="8194" width="4.140625" style="24" customWidth="1"/>
    <col min="8195" max="8195" width="54" style="24" customWidth="1"/>
    <col min="8196" max="8196" width="3.7109375" style="24" customWidth="1"/>
    <col min="8197" max="8197" width="90.28515625" style="24" customWidth="1"/>
    <col min="8198" max="8199" width="8.85546875" style="24"/>
    <col min="8200" max="8200" width="15.42578125" style="24" customWidth="1"/>
    <col min="8201" max="8201" width="5.140625" style="24" customWidth="1"/>
    <col min="8202" max="8203" width="8.85546875" style="24"/>
    <col min="8204" max="8204" width="3" style="24" customWidth="1"/>
    <col min="8205" max="8207" width="8.85546875" style="24"/>
    <col min="8208" max="8208" width="7" style="24" customWidth="1"/>
    <col min="8209" max="8448" width="8.85546875" style="24"/>
    <col min="8449" max="8449" width="3" style="24" customWidth="1"/>
    <col min="8450" max="8450" width="4.140625" style="24" customWidth="1"/>
    <col min="8451" max="8451" width="54" style="24" customWidth="1"/>
    <col min="8452" max="8452" width="3.7109375" style="24" customWidth="1"/>
    <col min="8453" max="8453" width="90.28515625" style="24" customWidth="1"/>
    <col min="8454" max="8455" width="8.85546875" style="24"/>
    <col min="8456" max="8456" width="15.42578125" style="24" customWidth="1"/>
    <col min="8457" max="8457" width="5.140625" style="24" customWidth="1"/>
    <col min="8458" max="8459" width="8.85546875" style="24"/>
    <col min="8460" max="8460" width="3" style="24" customWidth="1"/>
    <col min="8461" max="8463" width="8.85546875" style="24"/>
    <col min="8464" max="8464" width="7" style="24" customWidth="1"/>
    <col min="8465" max="8704" width="8.85546875" style="24"/>
    <col min="8705" max="8705" width="3" style="24" customWidth="1"/>
    <col min="8706" max="8706" width="4.140625" style="24" customWidth="1"/>
    <col min="8707" max="8707" width="54" style="24" customWidth="1"/>
    <col min="8708" max="8708" width="3.7109375" style="24" customWidth="1"/>
    <col min="8709" max="8709" width="90.28515625" style="24" customWidth="1"/>
    <col min="8710" max="8711" width="8.85546875" style="24"/>
    <col min="8712" max="8712" width="15.42578125" style="24" customWidth="1"/>
    <col min="8713" max="8713" width="5.140625" style="24" customWidth="1"/>
    <col min="8714" max="8715" width="8.85546875" style="24"/>
    <col min="8716" max="8716" width="3" style="24" customWidth="1"/>
    <col min="8717" max="8719" width="8.85546875" style="24"/>
    <col min="8720" max="8720" width="7" style="24" customWidth="1"/>
    <col min="8721" max="8960" width="8.85546875" style="24"/>
    <col min="8961" max="8961" width="3" style="24" customWidth="1"/>
    <col min="8962" max="8962" width="4.140625" style="24" customWidth="1"/>
    <col min="8963" max="8963" width="54" style="24" customWidth="1"/>
    <col min="8964" max="8964" width="3.7109375" style="24" customWidth="1"/>
    <col min="8965" max="8965" width="90.28515625" style="24" customWidth="1"/>
    <col min="8966" max="8967" width="8.85546875" style="24"/>
    <col min="8968" max="8968" width="15.42578125" style="24" customWidth="1"/>
    <col min="8969" max="8969" width="5.140625" style="24" customWidth="1"/>
    <col min="8970" max="8971" width="8.85546875" style="24"/>
    <col min="8972" max="8972" width="3" style="24" customWidth="1"/>
    <col min="8973" max="8975" width="8.85546875" style="24"/>
    <col min="8976" max="8976" width="7" style="24" customWidth="1"/>
    <col min="8977" max="9216" width="8.85546875" style="24"/>
    <col min="9217" max="9217" width="3" style="24" customWidth="1"/>
    <col min="9218" max="9218" width="4.140625" style="24" customWidth="1"/>
    <col min="9219" max="9219" width="54" style="24" customWidth="1"/>
    <col min="9220" max="9220" width="3.7109375" style="24" customWidth="1"/>
    <col min="9221" max="9221" width="90.28515625" style="24" customWidth="1"/>
    <col min="9222" max="9223" width="8.85546875" style="24"/>
    <col min="9224" max="9224" width="15.42578125" style="24" customWidth="1"/>
    <col min="9225" max="9225" width="5.140625" style="24" customWidth="1"/>
    <col min="9226" max="9227" width="8.85546875" style="24"/>
    <col min="9228" max="9228" width="3" style="24" customWidth="1"/>
    <col min="9229" max="9231" width="8.85546875" style="24"/>
    <col min="9232" max="9232" width="7" style="24" customWidth="1"/>
    <col min="9233" max="9472" width="8.85546875" style="24"/>
    <col min="9473" max="9473" width="3" style="24" customWidth="1"/>
    <col min="9474" max="9474" width="4.140625" style="24" customWidth="1"/>
    <col min="9475" max="9475" width="54" style="24" customWidth="1"/>
    <col min="9476" max="9476" width="3.7109375" style="24" customWidth="1"/>
    <col min="9477" max="9477" width="90.28515625" style="24" customWidth="1"/>
    <col min="9478" max="9479" width="8.85546875" style="24"/>
    <col min="9480" max="9480" width="15.42578125" style="24" customWidth="1"/>
    <col min="9481" max="9481" width="5.140625" style="24" customWidth="1"/>
    <col min="9482" max="9483" width="8.85546875" style="24"/>
    <col min="9484" max="9484" width="3" style="24" customWidth="1"/>
    <col min="9485" max="9487" width="8.85546875" style="24"/>
    <col min="9488" max="9488" width="7" style="24" customWidth="1"/>
    <col min="9489" max="9728" width="8.85546875" style="24"/>
    <col min="9729" max="9729" width="3" style="24" customWidth="1"/>
    <col min="9730" max="9730" width="4.140625" style="24" customWidth="1"/>
    <col min="9731" max="9731" width="54" style="24" customWidth="1"/>
    <col min="9732" max="9732" width="3.7109375" style="24" customWidth="1"/>
    <col min="9733" max="9733" width="90.28515625" style="24" customWidth="1"/>
    <col min="9734" max="9735" width="8.85546875" style="24"/>
    <col min="9736" max="9736" width="15.42578125" style="24" customWidth="1"/>
    <col min="9737" max="9737" width="5.140625" style="24" customWidth="1"/>
    <col min="9738" max="9739" width="8.85546875" style="24"/>
    <col min="9740" max="9740" width="3" style="24" customWidth="1"/>
    <col min="9741" max="9743" width="8.85546875" style="24"/>
    <col min="9744" max="9744" width="7" style="24" customWidth="1"/>
    <col min="9745" max="9984" width="8.85546875" style="24"/>
    <col min="9985" max="9985" width="3" style="24" customWidth="1"/>
    <col min="9986" max="9986" width="4.140625" style="24" customWidth="1"/>
    <col min="9987" max="9987" width="54" style="24" customWidth="1"/>
    <col min="9988" max="9988" width="3.7109375" style="24" customWidth="1"/>
    <col min="9989" max="9989" width="90.28515625" style="24" customWidth="1"/>
    <col min="9990" max="9991" width="8.85546875" style="24"/>
    <col min="9992" max="9992" width="15.42578125" style="24" customWidth="1"/>
    <col min="9993" max="9993" width="5.140625" style="24" customWidth="1"/>
    <col min="9994" max="9995" width="8.85546875" style="24"/>
    <col min="9996" max="9996" width="3" style="24" customWidth="1"/>
    <col min="9997" max="9999" width="8.85546875" style="24"/>
    <col min="10000" max="10000" width="7" style="24" customWidth="1"/>
    <col min="10001" max="10240" width="8.85546875" style="24"/>
    <col min="10241" max="10241" width="3" style="24" customWidth="1"/>
    <col min="10242" max="10242" width="4.140625" style="24" customWidth="1"/>
    <col min="10243" max="10243" width="54" style="24" customWidth="1"/>
    <col min="10244" max="10244" width="3.7109375" style="24" customWidth="1"/>
    <col min="10245" max="10245" width="90.28515625" style="24" customWidth="1"/>
    <col min="10246" max="10247" width="8.85546875" style="24"/>
    <col min="10248" max="10248" width="15.42578125" style="24" customWidth="1"/>
    <col min="10249" max="10249" width="5.140625" style="24" customWidth="1"/>
    <col min="10250" max="10251" width="8.85546875" style="24"/>
    <col min="10252" max="10252" width="3" style="24" customWidth="1"/>
    <col min="10253" max="10255" width="8.85546875" style="24"/>
    <col min="10256" max="10256" width="7" style="24" customWidth="1"/>
    <col min="10257" max="10496" width="8.85546875" style="24"/>
    <col min="10497" max="10497" width="3" style="24" customWidth="1"/>
    <col min="10498" max="10498" width="4.140625" style="24" customWidth="1"/>
    <col min="10499" max="10499" width="54" style="24" customWidth="1"/>
    <col min="10500" max="10500" width="3.7109375" style="24" customWidth="1"/>
    <col min="10501" max="10501" width="90.28515625" style="24" customWidth="1"/>
    <col min="10502" max="10503" width="8.85546875" style="24"/>
    <col min="10504" max="10504" width="15.42578125" style="24" customWidth="1"/>
    <col min="10505" max="10505" width="5.140625" style="24" customWidth="1"/>
    <col min="10506" max="10507" width="8.85546875" style="24"/>
    <col min="10508" max="10508" width="3" style="24" customWidth="1"/>
    <col min="10509" max="10511" width="8.85546875" style="24"/>
    <col min="10512" max="10512" width="7" style="24" customWidth="1"/>
    <col min="10513" max="10752" width="8.85546875" style="24"/>
    <col min="10753" max="10753" width="3" style="24" customWidth="1"/>
    <col min="10754" max="10754" width="4.140625" style="24" customWidth="1"/>
    <col min="10755" max="10755" width="54" style="24" customWidth="1"/>
    <col min="10756" max="10756" width="3.7109375" style="24" customWidth="1"/>
    <col min="10757" max="10757" width="90.28515625" style="24" customWidth="1"/>
    <col min="10758" max="10759" width="8.85546875" style="24"/>
    <col min="10760" max="10760" width="15.42578125" style="24" customWidth="1"/>
    <col min="10761" max="10761" width="5.140625" style="24" customWidth="1"/>
    <col min="10762" max="10763" width="8.85546875" style="24"/>
    <col min="10764" max="10764" width="3" style="24" customWidth="1"/>
    <col min="10765" max="10767" width="8.85546875" style="24"/>
    <col min="10768" max="10768" width="7" style="24" customWidth="1"/>
    <col min="10769" max="11008" width="8.85546875" style="24"/>
    <col min="11009" max="11009" width="3" style="24" customWidth="1"/>
    <col min="11010" max="11010" width="4.140625" style="24" customWidth="1"/>
    <col min="11011" max="11011" width="54" style="24" customWidth="1"/>
    <col min="11012" max="11012" width="3.7109375" style="24" customWidth="1"/>
    <col min="11013" max="11013" width="90.28515625" style="24" customWidth="1"/>
    <col min="11014" max="11015" width="8.85546875" style="24"/>
    <col min="11016" max="11016" width="15.42578125" style="24" customWidth="1"/>
    <col min="11017" max="11017" width="5.140625" style="24" customWidth="1"/>
    <col min="11018" max="11019" width="8.85546875" style="24"/>
    <col min="11020" max="11020" width="3" style="24" customWidth="1"/>
    <col min="11021" max="11023" width="8.85546875" style="24"/>
    <col min="11024" max="11024" width="7" style="24" customWidth="1"/>
    <col min="11025" max="11264" width="8.85546875" style="24"/>
    <col min="11265" max="11265" width="3" style="24" customWidth="1"/>
    <col min="11266" max="11266" width="4.140625" style="24" customWidth="1"/>
    <col min="11267" max="11267" width="54" style="24" customWidth="1"/>
    <col min="11268" max="11268" width="3.7109375" style="24" customWidth="1"/>
    <col min="11269" max="11269" width="90.28515625" style="24" customWidth="1"/>
    <col min="11270" max="11271" width="8.85546875" style="24"/>
    <col min="11272" max="11272" width="15.42578125" style="24" customWidth="1"/>
    <col min="11273" max="11273" width="5.140625" style="24" customWidth="1"/>
    <col min="11274" max="11275" width="8.85546875" style="24"/>
    <col min="11276" max="11276" width="3" style="24" customWidth="1"/>
    <col min="11277" max="11279" width="8.85546875" style="24"/>
    <col min="11280" max="11280" width="7" style="24" customWidth="1"/>
    <col min="11281" max="11520" width="8.85546875" style="24"/>
    <col min="11521" max="11521" width="3" style="24" customWidth="1"/>
    <col min="11522" max="11522" width="4.140625" style="24" customWidth="1"/>
    <col min="11523" max="11523" width="54" style="24" customWidth="1"/>
    <col min="11524" max="11524" width="3.7109375" style="24" customWidth="1"/>
    <col min="11525" max="11525" width="90.28515625" style="24" customWidth="1"/>
    <col min="11526" max="11527" width="8.85546875" style="24"/>
    <col min="11528" max="11528" width="15.42578125" style="24" customWidth="1"/>
    <col min="11529" max="11529" width="5.140625" style="24" customWidth="1"/>
    <col min="11530" max="11531" width="8.85546875" style="24"/>
    <col min="11532" max="11532" width="3" style="24" customWidth="1"/>
    <col min="11533" max="11535" width="8.85546875" style="24"/>
    <col min="11536" max="11536" width="7" style="24" customWidth="1"/>
    <col min="11537" max="11776" width="8.85546875" style="24"/>
    <col min="11777" max="11777" width="3" style="24" customWidth="1"/>
    <col min="11778" max="11778" width="4.140625" style="24" customWidth="1"/>
    <col min="11779" max="11779" width="54" style="24" customWidth="1"/>
    <col min="11780" max="11780" width="3.7109375" style="24" customWidth="1"/>
    <col min="11781" max="11781" width="90.28515625" style="24" customWidth="1"/>
    <col min="11782" max="11783" width="8.85546875" style="24"/>
    <col min="11784" max="11784" width="15.42578125" style="24" customWidth="1"/>
    <col min="11785" max="11785" width="5.140625" style="24" customWidth="1"/>
    <col min="11786" max="11787" width="8.85546875" style="24"/>
    <col min="11788" max="11788" width="3" style="24" customWidth="1"/>
    <col min="11789" max="11791" width="8.85546875" style="24"/>
    <col min="11792" max="11792" width="7" style="24" customWidth="1"/>
    <col min="11793" max="12032" width="8.85546875" style="24"/>
    <col min="12033" max="12033" width="3" style="24" customWidth="1"/>
    <col min="12034" max="12034" width="4.140625" style="24" customWidth="1"/>
    <col min="12035" max="12035" width="54" style="24" customWidth="1"/>
    <col min="12036" max="12036" width="3.7109375" style="24" customWidth="1"/>
    <col min="12037" max="12037" width="90.28515625" style="24" customWidth="1"/>
    <col min="12038" max="12039" width="8.85546875" style="24"/>
    <col min="12040" max="12040" width="15.42578125" style="24" customWidth="1"/>
    <col min="12041" max="12041" width="5.140625" style="24" customWidth="1"/>
    <col min="12042" max="12043" width="8.85546875" style="24"/>
    <col min="12044" max="12044" width="3" style="24" customWidth="1"/>
    <col min="12045" max="12047" width="8.85546875" style="24"/>
    <col min="12048" max="12048" width="7" style="24" customWidth="1"/>
    <col min="12049" max="12288" width="8.85546875" style="24"/>
    <col min="12289" max="12289" width="3" style="24" customWidth="1"/>
    <col min="12290" max="12290" width="4.140625" style="24" customWidth="1"/>
    <col min="12291" max="12291" width="54" style="24" customWidth="1"/>
    <col min="12292" max="12292" width="3.7109375" style="24" customWidth="1"/>
    <col min="12293" max="12293" width="90.28515625" style="24" customWidth="1"/>
    <col min="12294" max="12295" width="8.85546875" style="24"/>
    <col min="12296" max="12296" width="15.42578125" style="24" customWidth="1"/>
    <col min="12297" max="12297" width="5.140625" style="24" customWidth="1"/>
    <col min="12298" max="12299" width="8.85546875" style="24"/>
    <col min="12300" max="12300" width="3" style="24" customWidth="1"/>
    <col min="12301" max="12303" width="8.85546875" style="24"/>
    <col min="12304" max="12304" width="7" style="24" customWidth="1"/>
    <col min="12305" max="12544" width="8.85546875" style="24"/>
    <col min="12545" max="12545" width="3" style="24" customWidth="1"/>
    <col min="12546" max="12546" width="4.140625" style="24" customWidth="1"/>
    <col min="12547" max="12547" width="54" style="24" customWidth="1"/>
    <col min="12548" max="12548" width="3.7109375" style="24" customWidth="1"/>
    <col min="12549" max="12549" width="90.28515625" style="24" customWidth="1"/>
    <col min="12550" max="12551" width="8.85546875" style="24"/>
    <col min="12552" max="12552" width="15.42578125" style="24" customWidth="1"/>
    <col min="12553" max="12553" width="5.140625" style="24" customWidth="1"/>
    <col min="12554" max="12555" width="8.85546875" style="24"/>
    <col min="12556" max="12556" width="3" style="24" customWidth="1"/>
    <col min="12557" max="12559" width="8.85546875" style="24"/>
    <col min="12560" max="12560" width="7" style="24" customWidth="1"/>
    <col min="12561" max="12800" width="8.85546875" style="24"/>
    <col min="12801" max="12801" width="3" style="24" customWidth="1"/>
    <col min="12802" max="12802" width="4.140625" style="24" customWidth="1"/>
    <col min="12803" max="12803" width="54" style="24" customWidth="1"/>
    <col min="12804" max="12804" width="3.7109375" style="24" customWidth="1"/>
    <col min="12805" max="12805" width="90.28515625" style="24" customWidth="1"/>
    <col min="12806" max="12807" width="8.85546875" style="24"/>
    <col min="12808" max="12808" width="15.42578125" style="24" customWidth="1"/>
    <col min="12809" max="12809" width="5.140625" style="24" customWidth="1"/>
    <col min="12810" max="12811" width="8.85546875" style="24"/>
    <col min="12812" max="12812" width="3" style="24" customWidth="1"/>
    <col min="12813" max="12815" width="8.85546875" style="24"/>
    <col min="12816" max="12816" width="7" style="24" customWidth="1"/>
    <col min="12817" max="13056" width="8.85546875" style="24"/>
    <col min="13057" max="13057" width="3" style="24" customWidth="1"/>
    <col min="13058" max="13058" width="4.140625" style="24" customWidth="1"/>
    <col min="13059" max="13059" width="54" style="24" customWidth="1"/>
    <col min="13060" max="13060" width="3.7109375" style="24" customWidth="1"/>
    <col min="13061" max="13061" width="90.28515625" style="24" customWidth="1"/>
    <col min="13062" max="13063" width="8.85546875" style="24"/>
    <col min="13064" max="13064" width="15.42578125" style="24" customWidth="1"/>
    <col min="13065" max="13065" width="5.140625" style="24" customWidth="1"/>
    <col min="13066" max="13067" width="8.85546875" style="24"/>
    <col min="13068" max="13068" width="3" style="24" customWidth="1"/>
    <col min="13069" max="13071" width="8.85546875" style="24"/>
    <col min="13072" max="13072" width="7" style="24" customWidth="1"/>
    <col min="13073" max="13312" width="8.85546875" style="24"/>
    <col min="13313" max="13313" width="3" style="24" customWidth="1"/>
    <col min="13314" max="13314" width="4.140625" style="24" customWidth="1"/>
    <col min="13315" max="13315" width="54" style="24" customWidth="1"/>
    <col min="13316" max="13316" width="3.7109375" style="24" customWidth="1"/>
    <col min="13317" max="13317" width="90.28515625" style="24" customWidth="1"/>
    <col min="13318" max="13319" width="8.85546875" style="24"/>
    <col min="13320" max="13320" width="15.42578125" style="24" customWidth="1"/>
    <col min="13321" max="13321" width="5.140625" style="24" customWidth="1"/>
    <col min="13322" max="13323" width="8.85546875" style="24"/>
    <col min="13324" max="13324" width="3" style="24" customWidth="1"/>
    <col min="13325" max="13327" width="8.85546875" style="24"/>
    <col min="13328" max="13328" width="7" style="24" customWidth="1"/>
    <col min="13329" max="13568" width="8.85546875" style="24"/>
    <col min="13569" max="13569" width="3" style="24" customWidth="1"/>
    <col min="13570" max="13570" width="4.140625" style="24" customWidth="1"/>
    <col min="13571" max="13571" width="54" style="24" customWidth="1"/>
    <col min="13572" max="13572" width="3.7109375" style="24" customWidth="1"/>
    <col min="13573" max="13573" width="90.28515625" style="24" customWidth="1"/>
    <col min="13574" max="13575" width="8.85546875" style="24"/>
    <col min="13576" max="13576" width="15.42578125" style="24" customWidth="1"/>
    <col min="13577" max="13577" width="5.140625" style="24" customWidth="1"/>
    <col min="13578" max="13579" width="8.85546875" style="24"/>
    <col min="13580" max="13580" width="3" style="24" customWidth="1"/>
    <col min="13581" max="13583" width="8.85546875" style="24"/>
    <col min="13584" max="13584" width="7" style="24" customWidth="1"/>
    <col min="13585" max="13824" width="8.85546875" style="24"/>
    <col min="13825" max="13825" width="3" style="24" customWidth="1"/>
    <col min="13826" max="13826" width="4.140625" style="24" customWidth="1"/>
    <col min="13827" max="13827" width="54" style="24" customWidth="1"/>
    <col min="13828" max="13828" width="3.7109375" style="24" customWidth="1"/>
    <col min="13829" max="13829" width="90.28515625" style="24" customWidth="1"/>
    <col min="13830" max="13831" width="8.85546875" style="24"/>
    <col min="13832" max="13832" width="15.42578125" style="24" customWidth="1"/>
    <col min="13833" max="13833" width="5.140625" style="24" customWidth="1"/>
    <col min="13834" max="13835" width="8.85546875" style="24"/>
    <col min="13836" max="13836" width="3" style="24" customWidth="1"/>
    <col min="13837" max="13839" width="8.85546875" style="24"/>
    <col min="13840" max="13840" width="7" style="24" customWidth="1"/>
    <col min="13841" max="14080" width="8.85546875" style="24"/>
    <col min="14081" max="14081" width="3" style="24" customWidth="1"/>
    <col min="14082" max="14082" width="4.140625" style="24" customWidth="1"/>
    <col min="14083" max="14083" width="54" style="24" customWidth="1"/>
    <col min="14084" max="14084" width="3.7109375" style="24" customWidth="1"/>
    <col min="14085" max="14085" width="90.28515625" style="24" customWidth="1"/>
    <col min="14086" max="14087" width="8.85546875" style="24"/>
    <col min="14088" max="14088" width="15.42578125" style="24" customWidth="1"/>
    <col min="14089" max="14089" width="5.140625" style="24" customWidth="1"/>
    <col min="14090" max="14091" width="8.85546875" style="24"/>
    <col min="14092" max="14092" width="3" style="24" customWidth="1"/>
    <col min="14093" max="14095" width="8.85546875" style="24"/>
    <col min="14096" max="14096" width="7" style="24" customWidth="1"/>
    <col min="14097" max="14336" width="8.85546875" style="24"/>
    <col min="14337" max="14337" width="3" style="24" customWidth="1"/>
    <col min="14338" max="14338" width="4.140625" style="24" customWidth="1"/>
    <col min="14339" max="14339" width="54" style="24" customWidth="1"/>
    <col min="14340" max="14340" width="3.7109375" style="24" customWidth="1"/>
    <col min="14341" max="14341" width="90.28515625" style="24" customWidth="1"/>
    <col min="14342" max="14343" width="8.85546875" style="24"/>
    <col min="14344" max="14344" width="15.42578125" style="24" customWidth="1"/>
    <col min="14345" max="14345" width="5.140625" style="24" customWidth="1"/>
    <col min="14346" max="14347" width="8.85546875" style="24"/>
    <col min="14348" max="14348" width="3" style="24" customWidth="1"/>
    <col min="14349" max="14351" width="8.85546875" style="24"/>
    <col min="14352" max="14352" width="7" style="24" customWidth="1"/>
    <col min="14353" max="14592" width="8.85546875" style="24"/>
    <col min="14593" max="14593" width="3" style="24" customWidth="1"/>
    <col min="14594" max="14594" width="4.140625" style="24" customWidth="1"/>
    <col min="14595" max="14595" width="54" style="24" customWidth="1"/>
    <col min="14596" max="14596" width="3.7109375" style="24" customWidth="1"/>
    <col min="14597" max="14597" width="90.28515625" style="24" customWidth="1"/>
    <col min="14598" max="14599" width="8.85546875" style="24"/>
    <col min="14600" max="14600" width="15.42578125" style="24" customWidth="1"/>
    <col min="14601" max="14601" width="5.140625" style="24" customWidth="1"/>
    <col min="14602" max="14603" width="8.85546875" style="24"/>
    <col min="14604" max="14604" width="3" style="24" customWidth="1"/>
    <col min="14605" max="14607" width="8.85546875" style="24"/>
    <col min="14608" max="14608" width="7" style="24" customWidth="1"/>
    <col min="14609" max="14848" width="8.85546875" style="24"/>
    <col min="14849" max="14849" width="3" style="24" customWidth="1"/>
    <col min="14850" max="14850" width="4.140625" style="24" customWidth="1"/>
    <col min="14851" max="14851" width="54" style="24" customWidth="1"/>
    <col min="14852" max="14852" width="3.7109375" style="24" customWidth="1"/>
    <col min="14853" max="14853" width="90.28515625" style="24" customWidth="1"/>
    <col min="14854" max="14855" width="8.85546875" style="24"/>
    <col min="14856" max="14856" width="15.42578125" style="24" customWidth="1"/>
    <col min="14857" max="14857" width="5.140625" style="24" customWidth="1"/>
    <col min="14858" max="14859" width="8.85546875" style="24"/>
    <col min="14860" max="14860" width="3" style="24" customWidth="1"/>
    <col min="14861" max="14863" width="8.85546875" style="24"/>
    <col min="14864" max="14864" width="7" style="24" customWidth="1"/>
    <col min="14865" max="15104" width="8.85546875" style="24"/>
    <col min="15105" max="15105" width="3" style="24" customWidth="1"/>
    <col min="15106" max="15106" width="4.140625" style="24" customWidth="1"/>
    <col min="15107" max="15107" width="54" style="24" customWidth="1"/>
    <col min="15108" max="15108" width="3.7109375" style="24" customWidth="1"/>
    <col min="15109" max="15109" width="90.28515625" style="24" customWidth="1"/>
    <col min="15110" max="15111" width="8.85546875" style="24"/>
    <col min="15112" max="15112" width="15.42578125" style="24" customWidth="1"/>
    <col min="15113" max="15113" width="5.140625" style="24" customWidth="1"/>
    <col min="15114" max="15115" width="8.85546875" style="24"/>
    <col min="15116" max="15116" width="3" style="24" customWidth="1"/>
    <col min="15117" max="15119" width="8.85546875" style="24"/>
    <col min="15120" max="15120" width="7" style="24" customWidth="1"/>
    <col min="15121" max="15360" width="8.85546875" style="24"/>
    <col min="15361" max="15361" width="3" style="24" customWidth="1"/>
    <col min="15362" max="15362" width="4.140625" style="24" customWidth="1"/>
    <col min="15363" max="15363" width="54" style="24" customWidth="1"/>
    <col min="15364" max="15364" width="3.7109375" style="24" customWidth="1"/>
    <col min="15365" max="15365" width="90.28515625" style="24" customWidth="1"/>
    <col min="15366" max="15367" width="8.85546875" style="24"/>
    <col min="15368" max="15368" width="15.42578125" style="24" customWidth="1"/>
    <col min="15369" max="15369" width="5.140625" style="24" customWidth="1"/>
    <col min="15370" max="15371" width="8.85546875" style="24"/>
    <col min="15372" max="15372" width="3" style="24" customWidth="1"/>
    <col min="15373" max="15375" width="8.85546875" style="24"/>
    <col min="15376" max="15376" width="7" style="24" customWidth="1"/>
    <col min="15377" max="15616" width="8.85546875" style="24"/>
    <col min="15617" max="15617" width="3" style="24" customWidth="1"/>
    <col min="15618" max="15618" width="4.140625" style="24" customWidth="1"/>
    <col min="15619" max="15619" width="54" style="24" customWidth="1"/>
    <col min="15620" max="15620" width="3.7109375" style="24" customWidth="1"/>
    <col min="15621" max="15621" width="90.28515625" style="24" customWidth="1"/>
    <col min="15622" max="15623" width="8.85546875" style="24"/>
    <col min="15624" max="15624" width="15.42578125" style="24" customWidth="1"/>
    <col min="15625" max="15625" width="5.140625" style="24" customWidth="1"/>
    <col min="15626" max="15627" width="8.85546875" style="24"/>
    <col min="15628" max="15628" width="3" style="24" customWidth="1"/>
    <col min="15629" max="15631" width="8.85546875" style="24"/>
    <col min="15632" max="15632" width="7" style="24" customWidth="1"/>
    <col min="15633" max="15872" width="8.85546875" style="24"/>
    <col min="15873" max="15873" width="3" style="24" customWidth="1"/>
    <col min="15874" max="15874" width="4.140625" style="24" customWidth="1"/>
    <col min="15875" max="15875" width="54" style="24" customWidth="1"/>
    <col min="15876" max="15876" width="3.7109375" style="24" customWidth="1"/>
    <col min="15877" max="15877" width="90.28515625" style="24" customWidth="1"/>
    <col min="15878" max="15879" width="8.85546875" style="24"/>
    <col min="15880" max="15880" width="15.42578125" style="24" customWidth="1"/>
    <col min="15881" max="15881" width="5.140625" style="24" customWidth="1"/>
    <col min="15882" max="15883" width="8.85546875" style="24"/>
    <col min="15884" max="15884" width="3" style="24" customWidth="1"/>
    <col min="15885" max="15887" width="8.85546875" style="24"/>
    <col min="15888" max="15888" width="7" style="24" customWidth="1"/>
    <col min="15889" max="16128" width="8.85546875" style="24"/>
    <col min="16129" max="16129" width="3" style="24" customWidth="1"/>
    <col min="16130" max="16130" width="4.140625" style="24" customWidth="1"/>
    <col min="16131" max="16131" width="54" style="24" customWidth="1"/>
    <col min="16132" max="16132" width="3.7109375" style="24" customWidth="1"/>
    <col min="16133" max="16133" width="90.28515625" style="24" customWidth="1"/>
    <col min="16134" max="16135" width="8.85546875" style="24"/>
    <col min="16136" max="16136" width="15.42578125" style="24" customWidth="1"/>
    <col min="16137" max="16137" width="5.140625" style="24" customWidth="1"/>
    <col min="16138" max="16139" width="8.85546875" style="24"/>
    <col min="16140" max="16140" width="3" style="24" customWidth="1"/>
    <col min="16141" max="16143" width="8.85546875" style="24"/>
    <col min="16144" max="16144" width="7" style="24" customWidth="1"/>
    <col min="16145" max="16384" width="8.85546875" style="2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5" customFormat="1" x14ac:dyDescent="0.25">
      <c r="E30" s="24"/>
      <c r="F30" s="24"/>
      <c r="G30" s="24"/>
      <c r="H30" s="24"/>
    </row>
    <row r="31" spans="5:8" s="25" customFormat="1" x14ac:dyDescent="0.25">
      <c r="E31" s="24"/>
      <c r="F31" s="24"/>
      <c r="G31" s="24"/>
      <c r="H31" s="24"/>
    </row>
    <row r="32" spans="5:8" s="25" customFormat="1" x14ac:dyDescent="0.25"/>
    <row r="40" spans="2:3" x14ac:dyDescent="0.25">
      <c r="B40" s="26"/>
      <c r="C40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workbookViewId="0">
      <selection activeCell="E1" sqref="E1"/>
    </sheetView>
  </sheetViews>
  <sheetFormatPr defaultRowHeight="15" x14ac:dyDescent="0.25"/>
  <cols>
    <col min="13" max="13" width="9.140625" customWidth="1"/>
    <col min="21" max="21" width="9.140625" customWidth="1"/>
  </cols>
  <sheetData/>
  <pageMargins left="0.3" right="0.2" top="0.75" bottom="0.75" header="0.3" footer="0.3"/>
  <pageSetup scale="42" orientation="portrait" r:id="rId1"/>
  <headerFooter>
    <oddHeader>&amp;C&amp;36CATHOLIC SCHOOLS OF BROOME COUNTY 
&amp;20TWO YEAR FINANCIAL PRESENTATION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859"/>
  <sheetViews>
    <sheetView zoomScaleNormal="100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AA3" sqref="AA3"/>
    </sheetView>
  </sheetViews>
  <sheetFormatPr defaultRowHeight="15" x14ac:dyDescent="0.25"/>
  <cols>
    <col min="1" max="7" width="3" style="22" customWidth="1"/>
    <col min="8" max="8" width="34.7109375" style="22" customWidth="1"/>
    <col min="9" max="9" width="12.28515625" style="23" bestFit="1" customWidth="1"/>
    <col min="10" max="10" width="2.28515625" style="23" customWidth="1"/>
    <col min="11" max="11" width="12.28515625" style="23" bestFit="1" customWidth="1"/>
    <col min="12" max="12" width="2.28515625" style="23" customWidth="1"/>
    <col min="13" max="13" width="10" style="23" bestFit="1" customWidth="1"/>
    <col min="14" max="14" width="2.28515625" style="23" customWidth="1"/>
    <col min="15" max="15" width="10.140625" style="23" bestFit="1" customWidth="1"/>
    <col min="17" max="18" width="3" style="36" customWidth="1"/>
    <col min="19" max="23" width="3" style="36" hidden="1" customWidth="1"/>
    <col min="24" max="24" width="33.7109375" style="36" hidden="1" customWidth="1"/>
    <col min="25" max="25" width="10" style="23" hidden="1" customWidth="1"/>
    <col min="27" max="27" width="45.85546875" bestFit="1" customWidth="1"/>
    <col min="28" max="28" width="18.85546875" bestFit="1" customWidth="1"/>
    <col min="29" max="29" width="20.5703125" bestFit="1" customWidth="1"/>
    <col min="30" max="30" width="10.140625" bestFit="1" customWidth="1"/>
    <col min="31" max="34" width="0" hidden="1" customWidth="1"/>
  </cols>
  <sheetData>
    <row r="1" spans="1:31" ht="15.75" thickBot="1" x14ac:dyDescent="0.3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  <c r="Q1" s="27"/>
      <c r="R1" s="27"/>
      <c r="S1" s="27"/>
      <c r="T1" s="27"/>
      <c r="U1" s="27"/>
      <c r="V1" s="27"/>
      <c r="W1" s="27"/>
      <c r="X1" s="27"/>
      <c r="Y1" s="3"/>
    </row>
    <row r="2" spans="1:31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8"/>
      <c r="I2" s="19" t="s">
        <v>0</v>
      </c>
      <c r="J2" s="20"/>
      <c r="K2" s="19" t="s">
        <v>1</v>
      </c>
      <c r="L2" s="20"/>
      <c r="M2" s="19" t="s">
        <v>2</v>
      </c>
      <c r="N2" s="20"/>
      <c r="O2" s="19" t="s">
        <v>3</v>
      </c>
      <c r="Q2" s="28"/>
      <c r="R2" s="28"/>
      <c r="S2" s="28"/>
      <c r="T2" s="28"/>
      <c r="U2" s="28"/>
      <c r="V2" s="28"/>
      <c r="W2" s="28"/>
      <c r="X2" s="28"/>
      <c r="Y2" s="29" t="s">
        <v>860</v>
      </c>
    </row>
    <row r="3" spans="1:31" ht="15.75" thickTop="1" x14ac:dyDescent="0.25">
      <c r="A3" s="1"/>
      <c r="B3" s="1"/>
      <c r="C3" s="1" t="s">
        <v>4</v>
      </c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6"/>
      <c r="Q3" s="27"/>
      <c r="R3" s="27"/>
      <c r="S3" s="27" t="s">
        <v>4</v>
      </c>
      <c r="T3" s="27"/>
      <c r="U3" s="27"/>
      <c r="V3" s="27"/>
      <c r="W3" s="27"/>
      <c r="X3" s="27"/>
      <c r="Y3" s="30"/>
    </row>
    <row r="4" spans="1:31" x14ac:dyDescent="0.25">
      <c r="A4" s="1"/>
      <c r="B4" s="1"/>
      <c r="C4" s="1"/>
      <c r="D4" s="1" t="s">
        <v>5</v>
      </c>
      <c r="E4" s="1"/>
      <c r="F4" s="1"/>
      <c r="G4" s="1"/>
      <c r="H4" s="1"/>
      <c r="I4" s="4"/>
      <c r="J4" s="5"/>
      <c r="K4" s="4"/>
      <c r="L4" s="5"/>
      <c r="M4" s="4"/>
      <c r="N4" s="5"/>
      <c r="O4" s="6"/>
      <c r="Q4" s="27"/>
      <c r="R4" s="27"/>
      <c r="S4" s="27"/>
      <c r="T4" s="27" t="s">
        <v>5</v>
      </c>
      <c r="U4" s="27"/>
      <c r="V4" s="27"/>
      <c r="W4" s="27"/>
      <c r="X4" s="27"/>
      <c r="Y4" s="30"/>
    </row>
    <row r="5" spans="1:31" x14ac:dyDescent="0.25">
      <c r="A5" s="1"/>
      <c r="B5" s="1"/>
      <c r="C5" s="1"/>
      <c r="D5" s="1"/>
      <c r="E5" s="1" t="s">
        <v>6</v>
      </c>
      <c r="F5" s="1"/>
      <c r="G5" s="1"/>
      <c r="H5" s="1"/>
      <c r="I5" s="4"/>
      <c r="J5" s="5"/>
      <c r="K5" s="4"/>
      <c r="L5" s="5"/>
      <c r="M5" s="4"/>
      <c r="N5" s="5"/>
      <c r="O5" s="6"/>
      <c r="Q5" s="27"/>
      <c r="R5" s="27"/>
      <c r="S5" s="27"/>
      <c r="T5" s="27"/>
      <c r="U5" s="27" t="s">
        <v>6</v>
      </c>
      <c r="V5" s="27"/>
      <c r="W5" s="27"/>
      <c r="X5" s="27"/>
      <c r="Y5" s="30"/>
    </row>
    <row r="6" spans="1:31" x14ac:dyDescent="0.25">
      <c r="A6" s="1"/>
      <c r="B6" s="1"/>
      <c r="C6" s="1"/>
      <c r="D6" s="1"/>
      <c r="E6" s="1"/>
      <c r="F6" s="1" t="s">
        <v>7</v>
      </c>
      <c r="G6" s="1"/>
      <c r="H6" s="1"/>
      <c r="I6" s="4"/>
      <c r="J6" s="5"/>
      <c r="K6" s="4"/>
      <c r="L6" s="5"/>
      <c r="M6" s="4"/>
      <c r="N6" s="5"/>
      <c r="O6" s="6"/>
      <c r="Q6" s="27"/>
      <c r="R6" s="27"/>
      <c r="S6" s="27"/>
      <c r="T6" s="27"/>
      <c r="U6" s="27"/>
      <c r="V6" s="27" t="s">
        <v>7</v>
      </c>
      <c r="W6" s="27"/>
      <c r="X6" s="27"/>
      <c r="Y6" s="30"/>
      <c r="AE6" t="s">
        <v>861</v>
      </c>
    </row>
    <row r="7" spans="1:31" x14ac:dyDescent="0.25">
      <c r="A7" s="1"/>
      <c r="B7" s="1"/>
      <c r="C7" s="1"/>
      <c r="D7" s="1"/>
      <c r="E7" s="1"/>
      <c r="F7" s="1"/>
      <c r="G7" s="1" t="s">
        <v>8</v>
      </c>
      <c r="H7" s="1"/>
      <c r="I7" s="4">
        <v>2053007.58</v>
      </c>
      <c r="J7" s="5"/>
      <c r="K7" s="4">
        <v>2151879.96</v>
      </c>
      <c r="L7" s="5"/>
      <c r="M7" s="4">
        <f>ROUND((I7-K7),5)</f>
        <v>-98872.38</v>
      </c>
      <c r="N7" s="5"/>
      <c r="O7" s="6">
        <f>ROUND(IF(I7=0, IF(K7=0, 0, SIGN(-K7)), IF(K7=0, SIGN(I7), (I7-K7)/ABS(K7))),5)</f>
        <v>-4.5949999999999998E-2</v>
      </c>
      <c r="Q7" s="27"/>
      <c r="R7" s="27"/>
      <c r="S7" s="27"/>
      <c r="T7" s="27"/>
      <c r="U7" s="27"/>
      <c r="V7" s="27"/>
      <c r="W7" s="27" t="s">
        <v>8</v>
      </c>
      <c r="X7" s="27"/>
      <c r="Y7" s="30">
        <v>2312598</v>
      </c>
      <c r="AA7" s="46" t="s">
        <v>888</v>
      </c>
      <c r="AB7" s="46"/>
      <c r="AC7" s="46"/>
    </row>
    <row r="8" spans="1:31" x14ac:dyDescent="0.25">
      <c r="A8" s="1"/>
      <c r="B8" s="1"/>
      <c r="C8" s="1"/>
      <c r="D8" s="1"/>
      <c r="E8" s="1"/>
      <c r="F8" s="1"/>
      <c r="G8" s="1" t="s">
        <v>9</v>
      </c>
      <c r="H8" s="1"/>
      <c r="I8" s="4"/>
      <c r="J8" s="5"/>
      <c r="K8" s="4"/>
      <c r="L8" s="5"/>
      <c r="M8" s="4"/>
      <c r="N8" s="5"/>
      <c r="O8" s="6"/>
      <c r="Q8" s="27"/>
      <c r="R8" s="27"/>
      <c r="S8" s="27"/>
      <c r="T8" s="27"/>
      <c r="U8" s="27"/>
      <c r="V8" s="27"/>
      <c r="W8" s="27" t="s">
        <v>9</v>
      </c>
      <c r="X8" s="27"/>
      <c r="Y8" s="30"/>
      <c r="AE8" s="38">
        <f>Y99</f>
        <v>3952151</v>
      </c>
    </row>
    <row r="9" spans="1:31" x14ac:dyDescent="0.25">
      <c r="A9" s="1"/>
      <c r="B9" s="1"/>
      <c r="C9" s="1"/>
      <c r="D9" s="1"/>
      <c r="E9" s="1"/>
      <c r="F9" s="1"/>
      <c r="G9" s="1"/>
      <c r="H9" s="1" t="s">
        <v>10</v>
      </c>
      <c r="I9" s="4">
        <v>218144.21</v>
      </c>
      <c r="J9" s="5"/>
      <c r="K9" s="4">
        <v>195766.1</v>
      </c>
      <c r="L9" s="5"/>
      <c r="M9" s="4">
        <f>ROUND((I9-K9),5)</f>
        <v>22378.11</v>
      </c>
      <c r="N9" s="5"/>
      <c r="O9" s="6">
        <f>ROUND(IF(I9=0, IF(K9=0, 0, SIGN(-K9)), IF(K9=0, SIGN(I9), (I9-K9)/ABS(K9))),5)</f>
        <v>0.11430999999999999</v>
      </c>
      <c r="Q9" s="27"/>
      <c r="R9" s="27"/>
      <c r="S9" s="27"/>
      <c r="T9" s="27"/>
      <c r="U9" s="27"/>
      <c r="V9" s="27"/>
      <c r="W9" s="27"/>
      <c r="X9" s="27" t="s">
        <v>10</v>
      </c>
      <c r="Y9" s="30">
        <v>237521</v>
      </c>
      <c r="AA9" t="s">
        <v>859</v>
      </c>
      <c r="AB9" s="38">
        <f>I99</f>
        <v>3614124.89</v>
      </c>
      <c r="AC9" s="40">
        <f>AB9/$AB$17</f>
        <v>0.4645820979827221</v>
      </c>
      <c r="AE9" s="38">
        <f>Y124+Y142+Y249</f>
        <v>411264</v>
      </c>
    </row>
    <row r="10" spans="1:31" ht="15.75" thickBot="1" x14ac:dyDescent="0.3">
      <c r="A10" s="1"/>
      <c r="B10" s="1"/>
      <c r="C10" s="1"/>
      <c r="D10" s="1"/>
      <c r="E10" s="1"/>
      <c r="F10" s="1"/>
      <c r="G10" s="1"/>
      <c r="H10" s="1" t="s">
        <v>11</v>
      </c>
      <c r="I10" s="7">
        <v>722001.92000000004</v>
      </c>
      <c r="J10" s="5"/>
      <c r="K10" s="7">
        <v>737156.49</v>
      </c>
      <c r="L10" s="5"/>
      <c r="M10" s="7">
        <f>ROUND((I10-K10),5)</f>
        <v>-15154.57</v>
      </c>
      <c r="N10" s="5"/>
      <c r="O10" s="8">
        <f>ROUND(IF(I10=0, IF(K10=0, 0, SIGN(-K10)), IF(K10=0, SIGN(I10), (I10-K10)/ABS(K10))),5)</f>
        <v>-2.0559999999999998E-2</v>
      </c>
      <c r="Q10" s="27"/>
      <c r="R10" s="27"/>
      <c r="S10" s="27"/>
      <c r="T10" s="27"/>
      <c r="U10" s="27"/>
      <c r="V10" s="27"/>
      <c r="W10" s="27"/>
      <c r="X10" s="27" t="s">
        <v>11</v>
      </c>
      <c r="Y10" s="31">
        <v>721074</v>
      </c>
      <c r="AA10" t="s">
        <v>870</v>
      </c>
      <c r="AB10" s="38">
        <f>I124+I142+I286+I254</f>
        <v>404805.95</v>
      </c>
      <c r="AC10" s="40">
        <f t="shared" ref="AC10:AC17" si="0">AB10/$AB$17</f>
        <v>5.2036275239754903E-2</v>
      </c>
      <c r="AE10" s="38">
        <f>Y184</f>
        <v>497711</v>
      </c>
    </row>
    <row r="11" spans="1:31" x14ac:dyDescent="0.25">
      <c r="A11" s="1"/>
      <c r="B11" s="1"/>
      <c r="C11" s="1"/>
      <c r="D11" s="1"/>
      <c r="E11" s="1"/>
      <c r="F11" s="1"/>
      <c r="G11" s="1" t="s">
        <v>12</v>
      </c>
      <c r="H11" s="1"/>
      <c r="I11" s="4">
        <f>ROUND(SUM(I8:I10),5)</f>
        <v>940146.13</v>
      </c>
      <c r="J11" s="5"/>
      <c r="K11" s="4">
        <f>ROUND(SUM(K8:K10),5)</f>
        <v>932922.59</v>
      </c>
      <c r="L11" s="5"/>
      <c r="M11" s="4">
        <f>ROUND((I11-K11),5)</f>
        <v>7223.54</v>
      </c>
      <c r="N11" s="5"/>
      <c r="O11" s="6">
        <f>ROUND(IF(I11=0, IF(K11=0, 0, SIGN(-K11)), IF(K11=0, SIGN(I11), (I11-K11)/ABS(K11))),5)</f>
        <v>7.7400000000000004E-3</v>
      </c>
      <c r="Q11" s="27"/>
      <c r="R11" s="27"/>
      <c r="S11" s="27"/>
      <c r="T11" s="27"/>
      <c r="U11" s="27"/>
      <c r="V11" s="27"/>
      <c r="W11" s="27" t="s">
        <v>12</v>
      </c>
      <c r="X11" s="27"/>
      <c r="Y11" s="30">
        <f>ROUND(SUM(Y8:Y10),5)</f>
        <v>958595</v>
      </c>
      <c r="AA11" t="s">
        <v>869</v>
      </c>
      <c r="AB11" s="38">
        <f>I188+I285</f>
        <v>694676.11</v>
      </c>
      <c r="AC11" s="40">
        <f t="shared" si="0"/>
        <v>8.9297988980750531E-2</v>
      </c>
      <c r="AD11" s="37"/>
      <c r="AE11" s="38">
        <f>Y243</f>
        <v>1350000</v>
      </c>
    </row>
    <row r="12" spans="1:31" ht="30" customHeight="1" x14ac:dyDescent="0.25">
      <c r="A12" s="1"/>
      <c r="B12" s="1"/>
      <c r="C12" s="1"/>
      <c r="D12" s="1"/>
      <c r="E12" s="1"/>
      <c r="F12" s="1"/>
      <c r="G12" s="1" t="s">
        <v>13</v>
      </c>
      <c r="H12" s="1"/>
      <c r="I12" s="4"/>
      <c r="J12" s="5"/>
      <c r="K12" s="4"/>
      <c r="L12" s="5"/>
      <c r="M12" s="4"/>
      <c r="N12" s="5"/>
      <c r="O12" s="6"/>
      <c r="Q12" s="27"/>
      <c r="R12" s="27"/>
      <c r="S12" s="27"/>
      <c r="T12" s="27"/>
      <c r="U12" s="27"/>
      <c r="V12" s="27"/>
      <c r="W12" s="27" t="s">
        <v>13</v>
      </c>
      <c r="X12" s="27"/>
      <c r="Y12" s="30"/>
      <c r="AA12" t="s">
        <v>871</v>
      </c>
      <c r="AB12" s="38">
        <f>I248</f>
        <v>1440000</v>
      </c>
      <c r="AC12" s="40">
        <f t="shared" si="0"/>
        <v>0.18510655869867293</v>
      </c>
      <c r="AE12" s="38">
        <f>Y255</f>
        <v>198218</v>
      </c>
    </row>
    <row r="13" spans="1:31" x14ac:dyDescent="0.25">
      <c r="A13" s="1"/>
      <c r="B13" s="1"/>
      <c r="C13" s="1"/>
      <c r="D13" s="1"/>
      <c r="E13" s="1"/>
      <c r="F13" s="1"/>
      <c r="G13" s="1"/>
      <c r="H13" s="1" t="s">
        <v>14</v>
      </c>
      <c r="I13" s="4">
        <v>170579.64</v>
      </c>
      <c r="J13" s="5"/>
      <c r="K13" s="4">
        <v>188696.91</v>
      </c>
      <c r="L13" s="5"/>
      <c r="M13" s="4">
        <f>ROUND((I13-K13),5)</f>
        <v>-18117.27</v>
      </c>
      <c r="N13" s="5"/>
      <c r="O13" s="6">
        <f>ROUND(IF(I13=0, IF(K13=0, 0, SIGN(-K13)), IF(K13=0, SIGN(I13), (I13-K13)/ABS(K13))),5)</f>
        <v>-9.6009999999999998E-2</v>
      </c>
      <c r="Q13" s="27"/>
      <c r="R13" s="27"/>
      <c r="S13" s="27"/>
      <c r="T13" s="27"/>
      <c r="U13" s="27"/>
      <c r="V13" s="27"/>
      <c r="W13" s="27"/>
      <c r="X13" s="27" t="s">
        <v>14</v>
      </c>
      <c r="Y13" s="30">
        <v>218726</v>
      </c>
      <c r="AA13" t="s">
        <v>872</v>
      </c>
      <c r="AB13" s="38">
        <f>I261</f>
        <v>544719.1</v>
      </c>
      <c r="AC13" s="40">
        <f t="shared" si="0"/>
        <v>7.0021581985026587E-2</v>
      </c>
      <c r="AE13" s="38">
        <f>Y221</f>
        <v>294142</v>
      </c>
    </row>
    <row r="14" spans="1:31" ht="15.75" thickBot="1" x14ac:dyDescent="0.3">
      <c r="A14" s="1"/>
      <c r="B14" s="1"/>
      <c r="C14" s="1"/>
      <c r="D14" s="1"/>
      <c r="E14" s="1"/>
      <c r="F14" s="1"/>
      <c r="G14" s="1"/>
      <c r="H14" s="1" t="s">
        <v>15</v>
      </c>
      <c r="I14" s="7">
        <v>529181.4</v>
      </c>
      <c r="J14" s="5"/>
      <c r="K14" s="7">
        <v>432824.18</v>
      </c>
      <c r="L14" s="5"/>
      <c r="M14" s="7">
        <f>ROUND((I14-K14),5)</f>
        <v>96357.22</v>
      </c>
      <c r="N14" s="5"/>
      <c r="O14" s="8">
        <f>ROUND(IF(I14=0, IF(K14=0, 0, SIGN(-K14)), IF(K14=0, SIGN(I14), (I14-K14)/ABS(K14))),5)</f>
        <v>0.22262000000000001</v>
      </c>
      <c r="Q14" s="27"/>
      <c r="R14" s="27"/>
      <c r="S14" s="27"/>
      <c r="T14" s="27"/>
      <c r="U14" s="27"/>
      <c r="V14" s="27"/>
      <c r="W14" s="27"/>
      <c r="X14" s="27" t="s">
        <v>15</v>
      </c>
      <c r="Y14" s="31">
        <v>582037</v>
      </c>
      <c r="AA14" t="s">
        <v>874</v>
      </c>
      <c r="AB14" s="38">
        <f>I226</f>
        <v>297099.62</v>
      </c>
      <c r="AC14" s="40">
        <f t="shared" si="0"/>
        <v>3.8191033506169043E-2</v>
      </c>
      <c r="AE14" s="38">
        <f>Y235</f>
        <v>163875</v>
      </c>
    </row>
    <row r="15" spans="1:31" x14ac:dyDescent="0.25">
      <c r="A15" s="1"/>
      <c r="B15" s="1"/>
      <c r="C15" s="1"/>
      <c r="D15" s="1"/>
      <c r="E15" s="1"/>
      <c r="F15" s="1"/>
      <c r="G15" s="1" t="s">
        <v>16</v>
      </c>
      <c r="H15" s="1"/>
      <c r="I15" s="4">
        <f>ROUND(SUM(I12:I14),5)</f>
        <v>699761.04</v>
      </c>
      <c r="J15" s="5"/>
      <c r="K15" s="4">
        <f>ROUND(SUM(K12:K14),5)</f>
        <v>621521.09</v>
      </c>
      <c r="L15" s="5"/>
      <c r="M15" s="4">
        <f>ROUND((I15-K15),5)</f>
        <v>78239.95</v>
      </c>
      <c r="N15" s="5"/>
      <c r="O15" s="6">
        <f>ROUND(IF(I15=0, IF(K15=0, 0, SIGN(-K15)), IF(K15=0, SIGN(I15), (I15-K15)/ABS(K15))),5)</f>
        <v>0.12587999999999999</v>
      </c>
      <c r="Q15" s="27"/>
      <c r="R15" s="27"/>
      <c r="S15" s="27"/>
      <c r="T15" s="27"/>
      <c r="U15" s="27"/>
      <c r="V15" s="27"/>
      <c r="W15" s="27" t="s">
        <v>16</v>
      </c>
      <c r="X15" s="27"/>
      <c r="Y15" s="30">
        <f>ROUND(SUM(Y12:Y14),5)</f>
        <v>800763</v>
      </c>
      <c r="AA15" t="s">
        <v>875</v>
      </c>
      <c r="AB15" s="38">
        <f>I240</f>
        <v>169038.43</v>
      </c>
      <c r="AC15" s="40">
        <f t="shared" si="0"/>
        <v>2.1729251434115634E-2</v>
      </c>
      <c r="AE15" s="39">
        <f>Y185+Y197+Y198+Y270+Y273</f>
        <v>569118</v>
      </c>
    </row>
    <row r="16" spans="1:31" ht="30" customHeight="1" x14ac:dyDescent="0.25">
      <c r="A16" s="1"/>
      <c r="B16" s="1"/>
      <c r="C16" s="1"/>
      <c r="D16" s="1"/>
      <c r="E16" s="1"/>
      <c r="F16" s="1"/>
      <c r="G16" s="1" t="s">
        <v>17</v>
      </c>
      <c r="H16" s="1"/>
      <c r="I16" s="4"/>
      <c r="J16" s="5"/>
      <c r="K16" s="4"/>
      <c r="L16" s="5"/>
      <c r="M16" s="4"/>
      <c r="N16" s="5"/>
      <c r="O16" s="6"/>
      <c r="Q16" s="27"/>
      <c r="R16" s="27"/>
      <c r="S16" s="27"/>
      <c r="T16" s="27"/>
      <c r="U16" s="27"/>
      <c r="V16" s="27"/>
      <c r="W16" s="27" t="s">
        <v>17</v>
      </c>
      <c r="X16" s="27"/>
      <c r="Y16" s="30"/>
      <c r="AA16" t="s">
        <v>873</v>
      </c>
      <c r="AB16" s="39">
        <f>I102+I189+I201+I202+I283</f>
        <v>614838.86</v>
      </c>
      <c r="AC16" s="40">
        <f t="shared" si="0"/>
        <v>7.9035212172788291E-2</v>
      </c>
      <c r="AE16" s="38">
        <f>SUM(AE8:AE15)</f>
        <v>7436479</v>
      </c>
    </row>
    <row r="17" spans="1:29" x14ac:dyDescent="0.25">
      <c r="A17" s="1"/>
      <c r="B17" s="1"/>
      <c r="C17" s="1"/>
      <c r="D17" s="1"/>
      <c r="E17" s="1"/>
      <c r="F17" s="1"/>
      <c r="G17" s="1"/>
      <c r="H17" s="1" t="s">
        <v>18</v>
      </c>
      <c r="I17" s="4">
        <v>137383.34</v>
      </c>
      <c r="J17" s="5"/>
      <c r="K17" s="4">
        <v>97734.91</v>
      </c>
      <c r="L17" s="5"/>
      <c r="M17" s="4">
        <f>ROUND((I17-K17),5)</f>
        <v>39648.43</v>
      </c>
      <c r="N17" s="5"/>
      <c r="O17" s="6">
        <f>ROUND(IF(I17=0, IF(K17=0, 0, SIGN(-K17)), IF(K17=0, SIGN(I17), (I17-K17)/ABS(K17))),5)</f>
        <v>0.40566999999999998</v>
      </c>
      <c r="Q17" s="27"/>
      <c r="R17" s="27"/>
      <c r="S17" s="27"/>
      <c r="T17" s="27"/>
      <c r="U17" s="27"/>
      <c r="V17" s="27"/>
      <c r="W17" s="27"/>
      <c r="X17" s="27" t="s">
        <v>18</v>
      </c>
      <c r="Y17" s="30">
        <v>164183</v>
      </c>
      <c r="AB17" s="38">
        <f>SUM(AB9:AB16)</f>
        <v>7779302.96</v>
      </c>
      <c r="AC17" s="40">
        <f t="shared" si="0"/>
        <v>1</v>
      </c>
    </row>
    <row r="18" spans="1:29" ht="15.75" thickBot="1" x14ac:dyDescent="0.3">
      <c r="A18" s="1"/>
      <c r="B18" s="1"/>
      <c r="C18" s="1"/>
      <c r="D18" s="1"/>
      <c r="E18" s="1"/>
      <c r="F18" s="1"/>
      <c r="G18" s="1"/>
      <c r="H18" s="1" t="s">
        <v>19</v>
      </c>
      <c r="I18" s="9">
        <v>581246.48</v>
      </c>
      <c r="J18" s="5"/>
      <c r="K18" s="9">
        <v>537078.16</v>
      </c>
      <c r="L18" s="5"/>
      <c r="M18" s="9">
        <f>ROUND((I18-K18),5)</f>
        <v>44168.32</v>
      </c>
      <c r="N18" s="5"/>
      <c r="O18" s="10">
        <f>ROUND(IF(I18=0, IF(K18=0, 0, SIGN(-K18)), IF(K18=0, SIGN(I18), (I18-K18)/ABS(K18))),5)</f>
        <v>8.2239999999999994E-2</v>
      </c>
      <c r="Q18" s="27"/>
      <c r="R18" s="27"/>
      <c r="S18" s="27"/>
      <c r="T18" s="27"/>
      <c r="U18" s="27"/>
      <c r="V18" s="27"/>
      <c r="W18" s="27"/>
      <c r="X18" s="27" t="s">
        <v>19</v>
      </c>
      <c r="Y18" s="32">
        <v>608925</v>
      </c>
      <c r="AC18" s="38"/>
    </row>
    <row r="19" spans="1:29" ht="15.75" thickBot="1" x14ac:dyDescent="0.3">
      <c r="A19" s="1"/>
      <c r="B19" s="1"/>
      <c r="C19" s="1"/>
      <c r="D19" s="1"/>
      <c r="E19" s="1"/>
      <c r="F19" s="1"/>
      <c r="G19" s="1" t="s">
        <v>20</v>
      </c>
      <c r="H19" s="1"/>
      <c r="I19" s="11">
        <f>ROUND(SUM(I16:I18),5)</f>
        <v>718629.82</v>
      </c>
      <c r="J19" s="5"/>
      <c r="K19" s="11">
        <f>ROUND(SUM(K16:K18),5)</f>
        <v>634813.06999999995</v>
      </c>
      <c r="L19" s="5"/>
      <c r="M19" s="11">
        <f>ROUND((I19-K19),5)</f>
        <v>83816.75</v>
      </c>
      <c r="N19" s="5"/>
      <c r="O19" s="12">
        <f>ROUND(IF(I19=0, IF(K19=0, 0, SIGN(-K19)), IF(K19=0, SIGN(I19), (I19-K19)/ABS(K19))),5)</f>
        <v>0.13203000000000001</v>
      </c>
      <c r="Q19" s="27"/>
      <c r="R19" s="27"/>
      <c r="S19" s="27"/>
      <c r="T19" s="27"/>
      <c r="U19" s="27"/>
      <c r="V19" s="27"/>
      <c r="W19" s="27" t="s">
        <v>20</v>
      </c>
      <c r="X19" s="27"/>
      <c r="Y19" s="33">
        <f>ROUND(SUM(Y16:Y18),5)</f>
        <v>773108</v>
      </c>
      <c r="AA19" s="46" t="s">
        <v>889</v>
      </c>
      <c r="AB19" s="46"/>
      <c r="AC19" s="46"/>
    </row>
    <row r="20" spans="1:29" ht="30" customHeight="1" x14ac:dyDescent="0.25">
      <c r="A20" s="1"/>
      <c r="B20" s="1"/>
      <c r="C20" s="1"/>
      <c r="D20" s="1"/>
      <c r="E20" s="1"/>
      <c r="F20" s="1" t="s">
        <v>21</v>
      </c>
      <c r="G20" s="1"/>
      <c r="H20" s="1"/>
      <c r="I20" s="4">
        <f>ROUND(SUM(I6:I7)+I11+I15+I19,5)</f>
        <v>4411544.57</v>
      </c>
      <c r="J20" s="5"/>
      <c r="K20" s="4">
        <f>ROUND(SUM(K6:K7)+K11+K15+K19,5)</f>
        <v>4341136.71</v>
      </c>
      <c r="L20" s="5"/>
      <c r="M20" s="4">
        <f>ROUND((I20-K20),5)</f>
        <v>70407.86</v>
      </c>
      <c r="N20" s="5"/>
      <c r="O20" s="6">
        <f>ROUND(IF(I20=0, IF(K20=0, 0, SIGN(-K20)), IF(K20=0, SIGN(I20), (I20-K20)/ABS(K20))),5)</f>
        <v>1.6219999999999998E-2</v>
      </c>
      <c r="Q20" s="27"/>
      <c r="R20" s="27"/>
      <c r="S20" s="27"/>
      <c r="T20" s="27"/>
      <c r="U20" s="27"/>
      <c r="V20" s="27" t="s">
        <v>21</v>
      </c>
      <c r="W20" s="27"/>
      <c r="X20" s="27"/>
      <c r="Y20" s="30">
        <f>ROUND(SUM(Y6:Y7)+Y11+Y15+Y19,5)</f>
        <v>4845064</v>
      </c>
    </row>
    <row r="21" spans="1:29" ht="30" customHeight="1" x14ac:dyDescent="0.25">
      <c r="A21" s="1"/>
      <c r="B21" s="1"/>
      <c r="C21" s="1"/>
      <c r="D21" s="1"/>
      <c r="E21" s="1"/>
      <c r="F21" s="1" t="s">
        <v>22</v>
      </c>
      <c r="G21" s="1"/>
      <c r="H21" s="1"/>
      <c r="I21" s="4"/>
      <c r="J21" s="5"/>
      <c r="K21" s="4"/>
      <c r="L21" s="5"/>
      <c r="M21" s="4"/>
      <c r="N21" s="5"/>
      <c r="O21" s="6"/>
      <c r="Q21" s="27"/>
      <c r="R21" s="27"/>
      <c r="S21" s="27"/>
      <c r="T21" s="27"/>
      <c r="U21" s="27"/>
      <c r="V21" s="27" t="s">
        <v>22</v>
      </c>
      <c r="W21" s="27"/>
      <c r="X21" s="27"/>
      <c r="Y21" s="30"/>
      <c r="AA21" t="s">
        <v>859</v>
      </c>
      <c r="AB21" s="38">
        <f>K99</f>
        <v>3554850.42</v>
      </c>
      <c r="AC21" s="40">
        <f>AB21/$AB$29</f>
        <v>0.48463991314603755</v>
      </c>
    </row>
    <row r="22" spans="1:29" x14ac:dyDescent="0.25">
      <c r="A22" s="1"/>
      <c r="B22" s="1"/>
      <c r="C22" s="1"/>
      <c r="D22" s="1"/>
      <c r="E22" s="1"/>
      <c r="F22" s="1"/>
      <c r="G22" s="1" t="s">
        <v>23</v>
      </c>
      <c r="H22" s="1"/>
      <c r="I22" s="4"/>
      <c r="J22" s="5"/>
      <c r="K22" s="4"/>
      <c r="L22" s="5"/>
      <c r="M22" s="4"/>
      <c r="N22" s="5"/>
      <c r="O22" s="6"/>
      <c r="Q22" s="27"/>
      <c r="R22" s="27"/>
      <c r="S22" s="27"/>
      <c r="T22" s="27"/>
      <c r="U22" s="27"/>
      <c r="V22" s="27"/>
      <c r="W22" s="27" t="s">
        <v>23</v>
      </c>
      <c r="X22" s="27"/>
      <c r="Y22" s="30"/>
      <c r="AA22" t="s">
        <v>870</v>
      </c>
      <c r="AB22" s="38">
        <f>K124+K142+K254</f>
        <v>386106.24</v>
      </c>
      <c r="AC22" s="40">
        <f t="shared" ref="AC22:AC29" si="1">AB22/$AB$29</f>
        <v>5.2638640873880461E-2</v>
      </c>
    </row>
    <row r="23" spans="1:29" ht="15.75" thickBot="1" x14ac:dyDescent="0.3">
      <c r="A23" s="1"/>
      <c r="B23" s="1"/>
      <c r="C23" s="1"/>
      <c r="D23" s="1"/>
      <c r="E23" s="1"/>
      <c r="F23" s="1"/>
      <c r="G23" s="1"/>
      <c r="H23" s="1" t="s">
        <v>24</v>
      </c>
      <c r="I23" s="7">
        <v>3001.8</v>
      </c>
      <c r="J23" s="5"/>
      <c r="K23" s="7">
        <v>3108.72</v>
      </c>
      <c r="L23" s="5"/>
      <c r="M23" s="7">
        <f>ROUND((I23-K23),5)</f>
        <v>-106.92</v>
      </c>
      <c r="N23" s="5"/>
      <c r="O23" s="8">
        <f>ROUND(IF(I23=0, IF(K23=0, 0, SIGN(-K23)), IF(K23=0, SIGN(I23), (I23-K23)/ABS(K23))),5)</f>
        <v>-3.4389999999999997E-2</v>
      </c>
      <c r="Q23" s="27"/>
      <c r="R23" s="27"/>
      <c r="S23" s="27"/>
      <c r="T23" s="27"/>
      <c r="U23" s="27"/>
      <c r="V23" s="27"/>
      <c r="W23" s="27"/>
      <c r="X23" s="27" t="s">
        <v>24</v>
      </c>
      <c r="Y23" s="31">
        <v>3290</v>
      </c>
      <c r="AA23" t="s">
        <v>869</v>
      </c>
      <c r="AB23" s="38">
        <f>K188</f>
        <v>506295.47</v>
      </c>
      <c r="AC23" s="40">
        <f t="shared" si="1"/>
        <v>6.9024280522900952E-2</v>
      </c>
    </row>
    <row r="24" spans="1:29" x14ac:dyDescent="0.25">
      <c r="A24" s="1"/>
      <c r="B24" s="1"/>
      <c r="C24" s="1"/>
      <c r="D24" s="1"/>
      <c r="E24" s="1"/>
      <c r="F24" s="1"/>
      <c r="G24" s="1" t="s">
        <v>25</v>
      </c>
      <c r="H24" s="1"/>
      <c r="I24" s="4">
        <f>ROUND(SUM(I22:I23),5)</f>
        <v>3001.8</v>
      </c>
      <c r="J24" s="5"/>
      <c r="K24" s="4">
        <f>ROUND(SUM(K22:K23),5)</f>
        <v>3108.72</v>
      </c>
      <c r="L24" s="5"/>
      <c r="M24" s="4">
        <f>ROUND((I24-K24),5)</f>
        <v>-106.92</v>
      </c>
      <c r="N24" s="5"/>
      <c r="O24" s="6">
        <f>ROUND(IF(I24=0, IF(K24=0, 0, SIGN(-K24)), IF(K24=0, SIGN(I24), (I24-K24)/ABS(K24))),5)</f>
        <v>-3.4389999999999997E-2</v>
      </c>
      <c r="Q24" s="27"/>
      <c r="R24" s="27"/>
      <c r="S24" s="27"/>
      <c r="T24" s="27"/>
      <c r="U24" s="27"/>
      <c r="V24" s="27"/>
      <c r="W24" s="27" t="s">
        <v>25</v>
      </c>
      <c r="X24" s="27"/>
      <c r="Y24" s="30">
        <f>ROUND(SUM(Y22:Y23),5)</f>
        <v>3290</v>
      </c>
      <c r="AA24" t="s">
        <v>871</v>
      </c>
      <c r="AB24" s="38">
        <f>K248</f>
        <v>1520000.04</v>
      </c>
      <c r="AC24" s="40">
        <f t="shared" si="1"/>
        <v>0.20722466498817513</v>
      </c>
    </row>
    <row r="25" spans="1:29" ht="30" customHeight="1" x14ac:dyDescent="0.25">
      <c r="A25" s="1"/>
      <c r="B25" s="1"/>
      <c r="C25" s="1"/>
      <c r="D25" s="1"/>
      <c r="E25" s="1"/>
      <c r="F25" s="1"/>
      <c r="G25" s="1" t="s">
        <v>26</v>
      </c>
      <c r="H25" s="1"/>
      <c r="I25" s="4"/>
      <c r="J25" s="5"/>
      <c r="K25" s="4"/>
      <c r="L25" s="5"/>
      <c r="M25" s="4"/>
      <c r="N25" s="5"/>
      <c r="O25" s="6"/>
      <c r="Q25" s="27"/>
      <c r="R25" s="27"/>
      <c r="S25" s="27"/>
      <c r="T25" s="27"/>
      <c r="U25" s="27"/>
      <c r="V25" s="27"/>
      <c r="W25" s="27" t="s">
        <v>26</v>
      </c>
      <c r="X25" s="27"/>
      <c r="Y25" s="30"/>
      <c r="AA25" t="s">
        <v>872</v>
      </c>
      <c r="AB25" s="38">
        <f>K261</f>
        <v>280834</v>
      </c>
      <c r="AC25" s="40">
        <f t="shared" si="1"/>
        <v>3.8286664497251703E-2</v>
      </c>
    </row>
    <row r="26" spans="1:29" ht="15.75" thickBot="1" x14ac:dyDescent="0.3">
      <c r="A26" s="1"/>
      <c r="B26" s="1"/>
      <c r="C26" s="1"/>
      <c r="D26" s="1"/>
      <c r="E26" s="1"/>
      <c r="F26" s="1"/>
      <c r="G26" s="1"/>
      <c r="H26" s="1" t="s">
        <v>27</v>
      </c>
      <c r="I26" s="7">
        <v>1703</v>
      </c>
      <c r="J26" s="5"/>
      <c r="K26" s="7">
        <v>2442.58</v>
      </c>
      <c r="L26" s="5"/>
      <c r="M26" s="7">
        <f>ROUND((I26-K26),5)</f>
        <v>-739.58</v>
      </c>
      <c r="N26" s="5"/>
      <c r="O26" s="8">
        <f>ROUND(IF(I26=0, IF(K26=0, 0, SIGN(-K26)), IF(K26=0, SIGN(I26), (I26-K26)/ABS(K26))),5)</f>
        <v>-0.30279</v>
      </c>
      <c r="Q26" s="27"/>
      <c r="R26" s="27"/>
      <c r="S26" s="27"/>
      <c r="T26" s="27"/>
      <c r="U26" s="27"/>
      <c r="V26" s="27"/>
      <c r="W26" s="27"/>
      <c r="X26" s="27" t="s">
        <v>27</v>
      </c>
      <c r="Y26" s="31">
        <v>2625</v>
      </c>
      <c r="AA26" t="s">
        <v>874</v>
      </c>
      <c r="AB26" s="38">
        <f>K226</f>
        <v>298267.34000000003</v>
      </c>
      <c r="AC26" s="40">
        <f t="shared" si="1"/>
        <v>4.0663386830183328E-2</v>
      </c>
    </row>
    <row r="27" spans="1:29" x14ac:dyDescent="0.25">
      <c r="A27" s="1"/>
      <c r="B27" s="1"/>
      <c r="C27" s="1"/>
      <c r="D27" s="1"/>
      <c r="E27" s="1"/>
      <c r="F27" s="1"/>
      <c r="G27" s="1" t="s">
        <v>28</v>
      </c>
      <c r="H27" s="1"/>
      <c r="I27" s="4">
        <f>ROUND(SUM(I25:I26),5)</f>
        <v>1703</v>
      </c>
      <c r="J27" s="5"/>
      <c r="K27" s="4">
        <f>ROUND(SUM(K25:K26),5)</f>
        <v>2442.58</v>
      </c>
      <c r="L27" s="5"/>
      <c r="M27" s="4">
        <f>ROUND((I27-K27),5)</f>
        <v>-739.58</v>
      </c>
      <c r="N27" s="5"/>
      <c r="O27" s="6">
        <f>ROUND(IF(I27=0, IF(K27=0, 0, SIGN(-K27)), IF(K27=0, SIGN(I27), (I27-K27)/ABS(K27))),5)</f>
        <v>-0.30279</v>
      </c>
      <c r="Q27" s="27"/>
      <c r="R27" s="27"/>
      <c r="S27" s="27"/>
      <c r="T27" s="27"/>
      <c r="U27" s="27"/>
      <c r="V27" s="27"/>
      <c r="W27" s="27" t="s">
        <v>28</v>
      </c>
      <c r="X27" s="27"/>
      <c r="Y27" s="30">
        <f>ROUND(SUM(Y25:Y26),5)</f>
        <v>2625</v>
      </c>
      <c r="AA27" t="s">
        <v>875</v>
      </c>
      <c r="AB27" s="38">
        <f>K240</f>
        <v>143823.06</v>
      </c>
      <c r="AC27" s="40">
        <f t="shared" si="1"/>
        <v>1.960768726432021E-2</v>
      </c>
    </row>
    <row r="28" spans="1:29" ht="30" customHeight="1" x14ac:dyDescent="0.25">
      <c r="A28" s="1"/>
      <c r="B28" s="1"/>
      <c r="C28" s="1"/>
      <c r="D28" s="1"/>
      <c r="E28" s="1"/>
      <c r="F28" s="1"/>
      <c r="G28" s="1" t="s">
        <v>29</v>
      </c>
      <c r="H28" s="1"/>
      <c r="I28" s="4"/>
      <c r="J28" s="5"/>
      <c r="K28" s="4"/>
      <c r="L28" s="5"/>
      <c r="M28" s="4"/>
      <c r="N28" s="5"/>
      <c r="O28" s="6"/>
      <c r="Q28" s="27"/>
      <c r="R28" s="27"/>
      <c r="S28" s="27"/>
      <c r="T28" s="27"/>
      <c r="U28" s="27"/>
      <c r="V28" s="27"/>
      <c r="W28" s="27" t="s">
        <v>29</v>
      </c>
      <c r="X28" s="27"/>
      <c r="Y28" s="30"/>
      <c r="AA28" t="s">
        <v>873</v>
      </c>
      <c r="AB28" s="39">
        <f>K102+K189+K201+K202+K283+K288</f>
        <v>644857.79999999993</v>
      </c>
      <c r="AC28" s="40">
        <f t="shared" si="1"/>
        <v>8.7914761877250752E-2</v>
      </c>
    </row>
    <row r="29" spans="1:29" ht="15.75" thickBot="1" x14ac:dyDescent="0.3">
      <c r="A29" s="1"/>
      <c r="B29" s="1"/>
      <c r="C29" s="1"/>
      <c r="D29" s="1"/>
      <c r="E29" s="1"/>
      <c r="F29" s="1"/>
      <c r="G29" s="1"/>
      <c r="H29" s="1" t="s">
        <v>30</v>
      </c>
      <c r="I29" s="9">
        <v>1664.25</v>
      </c>
      <c r="J29" s="5"/>
      <c r="K29" s="9">
        <v>1225</v>
      </c>
      <c r="L29" s="5"/>
      <c r="M29" s="9">
        <f>ROUND((I29-K29),5)</f>
        <v>439.25</v>
      </c>
      <c r="N29" s="5"/>
      <c r="O29" s="10">
        <f>ROUND(IF(I29=0, IF(K29=0, 0, SIGN(-K29)), IF(K29=0, SIGN(I29), (I29-K29)/ABS(K29))),5)</f>
        <v>0.35857</v>
      </c>
      <c r="Q29" s="27"/>
      <c r="R29" s="27"/>
      <c r="S29" s="27"/>
      <c r="T29" s="27"/>
      <c r="U29" s="27"/>
      <c r="V29" s="27"/>
      <c r="W29" s="27"/>
      <c r="X29" s="27" t="s">
        <v>30</v>
      </c>
      <c r="Y29" s="32">
        <v>2030</v>
      </c>
      <c r="AB29" s="38">
        <f>SUM(AB21:AB28)</f>
        <v>7335034.3699999992</v>
      </c>
      <c r="AC29" s="40">
        <f t="shared" si="1"/>
        <v>1</v>
      </c>
    </row>
    <row r="30" spans="1:29" ht="15.75" thickBot="1" x14ac:dyDescent="0.3">
      <c r="A30" s="1"/>
      <c r="B30" s="1"/>
      <c r="C30" s="1"/>
      <c r="D30" s="1"/>
      <c r="E30" s="1"/>
      <c r="F30" s="1"/>
      <c r="G30" s="1" t="s">
        <v>31</v>
      </c>
      <c r="H30" s="1"/>
      <c r="I30" s="13">
        <f>ROUND(SUM(I28:I29),5)</f>
        <v>1664.25</v>
      </c>
      <c r="J30" s="5"/>
      <c r="K30" s="13">
        <f>ROUND(SUM(K28:K29),5)</f>
        <v>1225</v>
      </c>
      <c r="L30" s="5"/>
      <c r="M30" s="13">
        <f>ROUND((I30-K30),5)</f>
        <v>439.25</v>
      </c>
      <c r="N30" s="5"/>
      <c r="O30" s="14">
        <f>ROUND(IF(I30=0, IF(K30=0, 0, SIGN(-K30)), IF(K30=0, SIGN(I30), (I30-K30)/ABS(K30))),5)</f>
        <v>0.35857</v>
      </c>
      <c r="Q30" s="27"/>
      <c r="R30" s="27"/>
      <c r="S30" s="27"/>
      <c r="T30" s="27"/>
      <c r="U30" s="27"/>
      <c r="V30" s="27"/>
      <c r="W30" s="27" t="s">
        <v>31</v>
      </c>
      <c r="X30" s="27"/>
      <c r="Y30" s="34">
        <f>ROUND(SUM(Y28:Y29),5)</f>
        <v>2030</v>
      </c>
    </row>
    <row r="31" spans="1:29" ht="30" customHeight="1" thickBot="1" x14ac:dyDescent="0.3">
      <c r="A31" s="1"/>
      <c r="B31" s="1"/>
      <c r="C31" s="1"/>
      <c r="D31" s="1"/>
      <c r="E31" s="1"/>
      <c r="F31" s="1" t="s">
        <v>32</v>
      </c>
      <c r="G31" s="1"/>
      <c r="H31" s="1"/>
      <c r="I31" s="11">
        <f>ROUND(I21+I24+I27+I30,5)</f>
        <v>6369.05</v>
      </c>
      <c r="J31" s="5"/>
      <c r="K31" s="11">
        <f>ROUND(K21+K24+K27+K30,5)</f>
        <v>6776.3</v>
      </c>
      <c r="L31" s="5"/>
      <c r="M31" s="11">
        <f>ROUND((I31-K31),5)</f>
        <v>-407.25</v>
      </c>
      <c r="N31" s="5"/>
      <c r="O31" s="12">
        <f>ROUND(IF(I31=0, IF(K31=0, 0, SIGN(-K31)), IF(K31=0, SIGN(I31), (I31-K31)/ABS(K31))),5)</f>
        <v>-6.0100000000000001E-2</v>
      </c>
      <c r="Q31" s="27"/>
      <c r="R31" s="27"/>
      <c r="S31" s="27"/>
      <c r="T31" s="27"/>
      <c r="U31" s="27"/>
      <c r="V31" s="27" t="s">
        <v>32</v>
      </c>
      <c r="W31" s="27"/>
      <c r="X31" s="27"/>
      <c r="Y31" s="33">
        <f>ROUND(Y21+Y24+Y27+Y30,5)</f>
        <v>7945</v>
      </c>
    </row>
    <row r="32" spans="1:29" ht="30" customHeight="1" x14ac:dyDescent="0.25">
      <c r="A32" s="1"/>
      <c r="B32" s="1"/>
      <c r="C32" s="1"/>
      <c r="D32" s="1"/>
      <c r="E32" s="1" t="s">
        <v>33</v>
      </c>
      <c r="F32" s="1"/>
      <c r="G32" s="1"/>
      <c r="H32" s="1"/>
      <c r="I32" s="4">
        <f>ROUND(I5+I20+I31,5)</f>
        <v>4417913.62</v>
      </c>
      <c r="J32" s="5"/>
      <c r="K32" s="4">
        <f>ROUND(K5+K20+K31,5)</f>
        <v>4347913.01</v>
      </c>
      <c r="L32" s="5"/>
      <c r="M32" s="4">
        <f>ROUND((I32-K32),5)</f>
        <v>70000.61</v>
      </c>
      <c r="N32" s="5"/>
      <c r="O32" s="6">
        <f>ROUND(IF(I32=0, IF(K32=0, 0, SIGN(-K32)), IF(K32=0, SIGN(I32), (I32-K32)/ABS(K32))),5)</f>
        <v>1.61E-2</v>
      </c>
      <c r="Q32" s="27"/>
      <c r="R32" s="27"/>
      <c r="S32" s="27"/>
      <c r="T32" s="27"/>
      <c r="U32" s="27" t="s">
        <v>33</v>
      </c>
      <c r="V32" s="27"/>
      <c r="W32" s="27"/>
      <c r="X32" s="27"/>
      <c r="Y32" s="30">
        <f>ROUND(Y5+Y20+Y31,5)</f>
        <v>4853009</v>
      </c>
    </row>
    <row r="33" spans="1:25" ht="30" customHeight="1" x14ac:dyDescent="0.25">
      <c r="A33" s="1"/>
      <c r="B33" s="1"/>
      <c r="C33" s="1"/>
      <c r="D33" s="1"/>
      <c r="E33" s="1" t="s">
        <v>34</v>
      </c>
      <c r="F33" s="1"/>
      <c r="G33" s="1"/>
      <c r="H33" s="1"/>
      <c r="I33" s="4"/>
      <c r="J33" s="5"/>
      <c r="K33" s="4"/>
      <c r="L33" s="5"/>
      <c r="M33" s="4"/>
      <c r="N33" s="5"/>
      <c r="O33" s="6"/>
      <c r="Q33" s="27"/>
      <c r="R33" s="27"/>
      <c r="S33" s="27"/>
      <c r="T33" s="27"/>
      <c r="U33" s="27" t="s">
        <v>34</v>
      </c>
      <c r="V33" s="27"/>
      <c r="W33" s="27"/>
      <c r="X33" s="27"/>
      <c r="Y33" s="30"/>
    </row>
    <row r="34" spans="1:25" x14ac:dyDescent="0.25">
      <c r="A34" s="1"/>
      <c r="B34" s="1"/>
      <c r="C34" s="1"/>
      <c r="D34" s="1"/>
      <c r="E34" s="1"/>
      <c r="F34" s="1" t="s">
        <v>35</v>
      </c>
      <c r="G34" s="1"/>
      <c r="H34" s="1"/>
      <c r="I34" s="4"/>
      <c r="J34" s="5"/>
      <c r="K34" s="4"/>
      <c r="L34" s="5"/>
      <c r="M34" s="4"/>
      <c r="N34" s="5"/>
      <c r="O34" s="6"/>
      <c r="Q34" s="27"/>
      <c r="R34" s="27"/>
      <c r="S34" s="27"/>
      <c r="T34" s="27"/>
      <c r="U34" s="27"/>
      <c r="V34" s="27" t="s">
        <v>35</v>
      </c>
      <c r="W34" s="27"/>
      <c r="X34" s="27"/>
      <c r="Y34" s="30"/>
    </row>
    <row r="35" spans="1:25" x14ac:dyDescent="0.25">
      <c r="A35" s="1"/>
      <c r="B35" s="1"/>
      <c r="C35" s="1"/>
      <c r="D35" s="1"/>
      <c r="E35" s="1"/>
      <c r="F35" s="1"/>
      <c r="G35" s="1" t="s">
        <v>36</v>
      </c>
      <c r="H35" s="1"/>
      <c r="I35" s="4">
        <v>-25988.18</v>
      </c>
      <c r="J35" s="5"/>
      <c r="K35" s="4">
        <v>-24633.79</v>
      </c>
      <c r="L35" s="5"/>
      <c r="M35" s="4">
        <f>ROUND((I35-K35),5)</f>
        <v>-1354.39</v>
      </c>
      <c r="N35" s="5"/>
      <c r="O35" s="6">
        <f>ROUND(IF(I35=0, IF(K35=0, 0, SIGN(-K35)), IF(K35=0, SIGN(I35), (I35-K35)/ABS(K35))),5)</f>
        <v>-5.4980000000000001E-2</v>
      </c>
      <c r="Q35" s="27"/>
      <c r="R35" s="27"/>
      <c r="S35" s="27"/>
      <c r="T35" s="27"/>
      <c r="U35" s="27"/>
      <c r="V35" s="27"/>
      <c r="W35" s="27" t="s">
        <v>36</v>
      </c>
      <c r="X35" s="27"/>
      <c r="Y35" s="30">
        <v>-39885</v>
      </c>
    </row>
    <row r="36" spans="1:25" x14ac:dyDescent="0.25">
      <c r="A36" s="1"/>
      <c r="B36" s="1"/>
      <c r="C36" s="1"/>
      <c r="D36" s="1"/>
      <c r="E36" s="1"/>
      <c r="F36" s="1"/>
      <c r="G36" s="1" t="s">
        <v>37</v>
      </c>
      <c r="H36" s="1"/>
      <c r="I36" s="4">
        <v>-10817.3</v>
      </c>
      <c r="J36" s="5"/>
      <c r="K36" s="4">
        <v>-9341.39</v>
      </c>
      <c r="L36" s="5"/>
      <c r="M36" s="4">
        <f>ROUND((I36-K36),5)</f>
        <v>-1475.91</v>
      </c>
      <c r="N36" s="5"/>
      <c r="O36" s="6">
        <f>ROUND(IF(I36=0, IF(K36=0, 0, SIGN(-K36)), IF(K36=0, SIGN(I36), (I36-K36)/ABS(K36))),5)</f>
        <v>-0.158</v>
      </c>
      <c r="Q36" s="27"/>
      <c r="R36" s="27"/>
      <c r="S36" s="27"/>
      <c r="T36" s="27"/>
      <c r="U36" s="27"/>
      <c r="V36" s="27"/>
      <c r="W36" s="27" t="s">
        <v>37</v>
      </c>
      <c r="X36" s="27"/>
      <c r="Y36" s="30">
        <v>-10900</v>
      </c>
    </row>
    <row r="37" spans="1:25" x14ac:dyDescent="0.25">
      <c r="A37" s="1"/>
      <c r="B37" s="1"/>
      <c r="C37" s="1"/>
      <c r="D37" s="1"/>
      <c r="E37" s="1"/>
      <c r="F37" s="1"/>
      <c r="G37" s="1" t="s">
        <v>38</v>
      </c>
      <c r="H37" s="1"/>
      <c r="I37" s="4">
        <v>-9091.35</v>
      </c>
      <c r="J37" s="5"/>
      <c r="K37" s="4">
        <v>-6020.1</v>
      </c>
      <c r="L37" s="5"/>
      <c r="M37" s="4">
        <f>ROUND((I37-K37),5)</f>
        <v>-3071.25</v>
      </c>
      <c r="N37" s="5"/>
      <c r="O37" s="6">
        <f>ROUND(IF(I37=0, IF(K37=0, 0, SIGN(-K37)), IF(K37=0, SIGN(I37), (I37-K37)/ABS(K37))),5)</f>
        <v>-0.51017000000000001</v>
      </c>
      <c r="Q37" s="27"/>
      <c r="R37" s="27"/>
      <c r="S37" s="27"/>
      <c r="T37" s="27"/>
      <c r="U37" s="27"/>
      <c r="V37" s="27"/>
      <c r="W37" s="27" t="s">
        <v>38</v>
      </c>
      <c r="X37" s="27"/>
      <c r="Y37" s="30">
        <v>-10657</v>
      </c>
    </row>
    <row r="38" spans="1:25" ht="15.75" thickBot="1" x14ac:dyDescent="0.3">
      <c r="A38" s="1"/>
      <c r="B38" s="1"/>
      <c r="C38" s="1"/>
      <c r="D38" s="1"/>
      <c r="E38" s="1"/>
      <c r="F38" s="1"/>
      <c r="G38" s="1" t="s">
        <v>39</v>
      </c>
      <c r="H38" s="1"/>
      <c r="I38" s="7">
        <v>-5458.29</v>
      </c>
      <c r="J38" s="5"/>
      <c r="K38" s="7">
        <v>-4410.04</v>
      </c>
      <c r="L38" s="5"/>
      <c r="M38" s="7">
        <f>ROUND((I38-K38),5)</f>
        <v>-1048.25</v>
      </c>
      <c r="N38" s="5"/>
      <c r="O38" s="8">
        <f>ROUND(IF(I38=0, IF(K38=0, 0, SIGN(-K38)), IF(K38=0, SIGN(I38), (I38-K38)/ABS(K38))),5)</f>
        <v>-0.23769999999999999</v>
      </c>
      <c r="Q38" s="27"/>
      <c r="R38" s="27"/>
      <c r="S38" s="27"/>
      <c r="T38" s="27"/>
      <c r="U38" s="27"/>
      <c r="V38" s="27"/>
      <c r="W38" s="27" t="s">
        <v>39</v>
      </c>
      <c r="X38" s="27"/>
      <c r="Y38" s="31">
        <v>-4250</v>
      </c>
    </row>
    <row r="39" spans="1:25" x14ac:dyDescent="0.25">
      <c r="A39" s="1"/>
      <c r="B39" s="1"/>
      <c r="C39" s="1"/>
      <c r="D39" s="1"/>
      <c r="E39" s="1"/>
      <c r="F39" s="1" t="s">
        <v>40</v>
      </c>
      <c r="G39" s="1"/>
      <c r="H39" s="1"/>
      <c r="I39" s="4">
        <f>ROUND(SUM(I34:I38),5)</f>
        <v>-51355.12</v>
      </c>
      <c r="J39" s="5"/>
      <c r="K39" s="4">
        <f>ROUND(SUM(K34:K38),5)</f>
        <v>-44405.32</v>
      </c>
      <c r="L39" s="5"/>
      <c r="M39" s="4">
        <f>ROUND((I39-K39),5)</f>
        <v>-6949.8</v>
      </c>
      <c r="N39" s="5"/>
      <c r="O39" s="6">
        <f>ROUND(IF(I39=0, IF(K39=0, 0, SIGN(-K39)), IF(K39=0, SIGN(I39), (I39-K39)/ABS(K39))),5)</f>
        <v>-0.15651000000000001</v>
      </c>
      <c r="Q39" s="27"/>
      <c r="R39" s="27"/>
      <c r="S39" s="27"/>
      <c r="T39" s="27"/>
      <c r="U39" s="27"/>
      <c r="V39" s="27" t="s">
        <v>40</v>
      </c>
      <c r="W39" s="27"/>
      <c r="X39" s="27"/>
      <c r="Y39" s="30">
        <f>ROUND(SUM(Y34:Y38),5)</f>
        <v>-65692</v>
      </c>
    </row>
    <row r="40" spans="1:25" ht="30" customHeight="1" x14ac:dyDescent="0.25">
      <c r="A40" s="1"/>
      <c r="B40" s="1"/>
      <c r="C40" s="1"/>
      <c r="D40" s="1"/>
      <c r="E40" s="1"/>
      <c r="F40" s="1" t="s">
        <v>41</v>
      </c>
      <c r="G40" s="1"/>
      <c r="H40" s="1"/>
      <c r="I40" s="4"/>
      <c r="J40" s="5"/>
      <c r="K40" s="4"/>
      <c r="L40" s="5"/>
      <c r="M40" s="4"/>
      <c r="N40" s="5"/>
      <c r="O40" s="6"/>
      <c r="Q40" s="27"/>
      <c r="R40" s="27"/>
      <c r="S40" s="27"/>
      <c r="T40" s="27"/>
      <c r="U40" s="27"/>
      <c r="V40" s="27" t="s">
        <v>41</v>
      </c>
      <c r="W40" s="27"/>
      <c r="X40" s="27"/>
      <c r="Y40" s="30"/>
    </row>
    <row r="41" spans="1:25" x14ac:dyDescent="0.25">
      <c r="A41" s="1"/>
      <c r="B41" s="1"/>
      <c r="C41" s="1"/>
      <c r="D41" s="1"/>
      <c r="E41" s="1"/>
      <c r="F41" s="1"/>
      <c r="G41" s="1" t="s">
        <v>42</v>
      </c>
      <c r="H41" s="1"/>
      <c r="I41" s="4">
        <v>-54901.5</v>
      </c>
      <c r="J41" s="5"/>
      <c r="K41" s="4">
        <v>-59820.08</v>
      </c>
      <c r="L41" s="5"/>
      <c r="M41" s="4">
        <f>ROUND((I41-K41),5)</f>
        <v>4918.58</v>
      </c>
      <c r="N41" s="5"/>
      <c r="O41" s="6">
        <f>ROUND(IF(I41=0, IF(K41=0, 0, SIGN(-K41)), IF(K41=0, SIGN(I41), (I41-K41)/ABS(K41))),5)</f>
        <v>8.2220000000000001E-2</v>
      </c>
      <c r="Q41" s="27"/>
      <c r="R41" s="27"/>
      <c r="S41" s="27"/>
      <c r="T41" s="27"/>
      <c r="U41" s="27"/>
      <c r="V41" s="27"/>
      <c r="W41" s="27" t="s">
        <v>42</v>
      </c>
      <c r="X41" s="27"/>
      <c r="Y41" s="30">
        <v>-45772</v>
      </c>
    </row>
    <row r="42" spans="1:25" x14ac:dyDescent="0.25">
      <c r="A42" s="1"/>
      <c r="B42" s="1"/>
      <c r="C42" s="1"/>
      <c r="D42" s="1"/>
      <c r="E42" s="1"/>
      <c r="F42" s="1"/>
      <c r="G42" s="1" t="s">
        <v>43</v>
      </c>
      <c r="H42" s="1"/>
      <c r="I42" s="4">
        <v>-32489</v>
      </c>
      <c r="J42" s="5"/>
      <c r="K42" s="4">
        <v>-14596.96</v>
      </c>
      <c r="L42" s="5"/>
      <c r="M42" s="4">
        <f>ROUND((I42-K42),5)</f>
        <v>-17892.04</v>
      </c>
      <c r="N42" s="5"/>
      <c r="O42" s="6">
        <f>ROUND(IF(I42=0, IF(K42=0, 0, SIGN(-K42)), IF(K42=0, SIGN(I42), (I42-K42)/ABS(K42))),5)</f>
        <v>-1.2257400000000001</v>
      </c>
      <c r="Q42" s="27"/>
      <c r="R42" s="27"/>
      <c r="S42" s="27"/>
      <c r="T42" s="27"/>
      <c r="U42" s="27"/>
      <c r="V42" s="27"/>
      <c r="W42" s="27" t="s">
        <v>43</v>
      </c>
      <c r="X42" s="27"/>
      <c r="Y42" s="30">
        <v>-2460</v>
      </c>
    </row>
    <row r="43" spans="1:25" x14ac:dyDescent="0.25">
      <c r="A43" s="1"/>
      <c r="B43" s="1"/>
      <c r="C43" s="1"/>
      <c r="D43" s="1"/>
      <c r="E43" s="1"/>
      <c r="F43" s="1"/>
      <c r="G43" s="1" t="s">
        <v>44</v>
      </c>
      <c r="H43" s="1"/>
      <c r="I43" s="4">
        <v>-18324</v>
      </c>
      <c r="J43" s="5"/>
      <c r="K43" s="4">
        <v>-11787.94</v>
      </c>
      <c r="L43" s="5"/>
      <c r="M43" s="4">
        <f>ROUND((I43-K43),5)</f>
        <v>-6536.06</v>
      </c>
      <c r="N43" s="5"/>
      <c r="O43" s="6">
        <f>ROUND(IF(I43=0, IF(K43=0, 0, SIGN(-K43)), IF(K43=0, SIGN(I43), (I43-K43)/ABS(K43))),5)</f>
        <v>-0.55447000000000002</v>
      </c>
      <c r="Q43" s="27"/>
      <c r="R43" s="27"/>
      <c r="S43" s="27"/>
      <c r="T43" s="27"/>
      <c r="U43" s="27"/>
      <c r="V43" s="27"/>
      <c r="W43" s="27" t="s">
        <v>44</v>
      </c>
      <c r="X43" s="27"/>
      <c r="Y43" s="30">
        <v>-7983</v>
      </c>
    </row>
    <row r="44" spans="1:25" ht="15.75" thickBot="1" x14ac:dyDescent="0.3">
      <c r="A44" s="1"/>
      <c r="B44" s="1"/>
      <c r="C44" s="1"/>
      <c r="D44" s="1"/>
      <c r="E44" s="1"/>
      <c r="F44" s="1"/>
      <c r="G44" s="1" t="s">
        <v>45</v>
      </c>
      <c r="H44" s="1"/>
      <c r="I44" s="7">
        <v>-7884</v>
      </c>
      <c r="J44" s="5"/>
      <c r="K44" s="7">
        <v>-12147</v>
      </c>
      <c r="L44" s="5"/>
      <c r="M44" s="7">
        <f>ROUND((I44-K44),5)</f>
        <v>4263</v>
      </c>
      <c r="N44" s="5"/>
      <c r="O44" s="8">
        <f>ROUND(IF(I44=0, IF(K44=0, 0, SIGN(-K44)), IF(K44=0, SIGN(I44), (I44-K44)/ABS(K44))),5)</f>
        <v>0.35094999999999998</v>
      </c>
      <c r="Q44" s="27"/>
      <c r="R44" s="27"/>
      <c r="S44" s="27"/>
      <c r="T44" s="27"/>
      <c r="U44" s="27"/>
      <c r="V44" s="27"/>
      <c r="W44" s="27" t="s">
        <v>45</v>
      </c>
      <c r="X44" s="27"/>
      <c r="Y44" s="31">
        <v>-9470</v>
      </c>
    </row>
    <row r="45" spans="1:25" x14ac:dyDescent="0.25">
      <c r="A45" s="1"/>
      <c r="B45" s="1"/>
      <c r="C45" s="1"/>
      <c r="D45" s="1"/>
      <c r="E45" s="1"/>
      <c r="F45" s="1" t="s">
        <v>46</v>
      </c>
      <c r="G45" s="1"/>
      <c r="H45" s="1"/>
      <c r="I45" s="4">
        <f>ROUND(SUM(I40:I44),5)</f>
        <v>-113598.5</v>
      </c>
      <c r="J45" s="5"/>
      <c r="K45" s="4">
        <f>ROUND(SUM(K40:K44),5)</f>
        <v>-98351.98</v>
      </c>
      <c r="L45" s="5"/>
      <c r="M45" s="4">
        <f>ROUND((I45-K45),5)</f>
        <v>-15246.52</v>
      </c>
      <c r="N45" s="5"/>
      <c r="O45" s="6">
        <f>ROUND(IF(I45=0, IF(K45=0, 0, SIGN(-K45)), IF(K45=0, SIGN(I45), (I45-K45)/ABS(K45))),5)</f>
        <v>-0.15501999999999999</v>
      </c>
      <c r="Q45" s="27"/>
      <c r="R45" s="27"/>
      <c r="S45" s="27"/>
      <c r="T45" s="27"/>
      <c r="U45" s="27"/>
      <c r="V45" s="27" t="s">
        <v>46</v>
      </c>
      <c r="W45" s="27"/>
      <c r="X45" s="27"/>
      <c r="Y45" s="30">
        <f>ROUND(SUM(Y40:Y44),5)</f>
        <v>-65685</v>
      </c>
    </row>
    <row r="46" spans="1:25" ht="30" customHeight="1" x14ac:dyDescent="0.25">
      <c r="A46" s="1"/>
      <c r="B46" s="1"/>
      <c r="C46" s="1"/>
      <c r="D46" s="1"/>
      <c r="E46" s="1"/>
      <c r="F46" s="1" t="s">
        <v>47</v>
      </c>
      <c r="G46" s="1"/>
      <c r="H46" s="1"/>
      <c r="I46" s="4"/>
      <c r="J46" s="5"/>
      <c r="K46" s="4"/>
      <c r="L46" s="5"/>
      <c r="M46" s="4"/>
      <c r="N46" s="5"/>
      <c r="O46" s="6"/>
      <c r="Q46" s="27"/>
      <c r="R46" s="27"/>
      <c r="S46" s="27"/>
      <c r="T46" s="27"/>
      <c r="U46" s="27"/>
      <c r="V46" s="27" t="s">
        <v>47</v>
      </c>
      <c r="W46" s="27"/>
      <c r="X46" s="27"/>
      <c r="Y46" s="30"/>
    </row>
    <row r="47" spans="1:25" x14ac:dyDescent="0.25">
      <c r="A47" s="1"/>
      <c r="B47" s="1"/>
      <c r="C47" s="1"/>
      <c r="D47" s="1"/>
      <c r="E47" s="1"/>
      <c r="F47" s="1"/>
      <c r="G47" s="1" t="s">
        <v>48</v>
      </c>
      <c r="H47" s="1"/>
      <c r="I47" s="4"/>
      <c r="J47" s="5"/>
      <c r="K47" s="4"/>
      <c r="L47" s="5"/>
      <c r="M47" s="4"/>
      <c r="N47" s="5"/>
      <c r="O47" s="6"/>
      <c r="Q47" s="27"/>
      <c r="R47" s="27"/>
      <c r="S47" s="27"/>
      <c r="T47" s="27"/>
      <c r="U47" s="27"/>
      <c r="V47" s="27"/>
      <c r="W47" s="27" t="s">
        <v>48</v>
      </c>
      <c r="X47" s="27"/>
      <c r="Y47" s="30"/>
    </row>
    <row r="48" spans="1:25" x14ac:dyDescent="0.25">
      <c r="A48" s="1"/>
      <c r="B48" s="1"/>
      <c r="C48" s="1"/>
      <c r="D48" s="1"/>
      <c r="E48" s="1"/>
      <c r="F48" s="1"/>
      <c r="G48" s="1"/>
      <c r="H48" s="1" t="s">
        <v>49</v>
      </c>
      <c r="I48" s="4">
        <v>-92608.79</v>
      </c>
      <c r="J48" s="5"/>
      <c r="K48" s="4">
        <v>-79138.820000000007</v>
      </c>
      <c r="L48" s="5"/>
      <c r="M48" s="4">
        <f>ROUND((I48-K48),5)</f>
        <v>-13469.97</v>
      </c>
      <c r="N48" s="5"/>
      <c r="O48" s="6">
        <f>ROUND(IF(I48=0, IF(K48=0, 0, SIGN(-K48)), IF(K48=0, SIGN(I48), (I48-K48)/ABS(K48))),5)</f>
        <v>-0.17021</v>
      </c>
      <c r="Q48" s="27"/>
      <c r="R48" s="27"/>
      <c r="S48" s="27"/>
      <c r="T48" s="27"/>
      <c r="U48" s="27"/>
      <c r="V48" s="27"/>
      <c r="W48" s="27"/>
      <c r="X48" s="27" t="s">
        <v>49</v>
      </c>
      <c r="Y48" s="30">
        <v>-126060</v>
      </c>
    </row>
    <row r="49" spans="1:25" x14ac:dyDescent="0.25">
      <c r="A49" s="1"/>
      <c r="B49" s="1"/>
      <c r="C49" s="1"/>
      <c r="D49" s="1"/>
      <c r="E49" s="1"/>
      <c r="F49" s="1"/>
      <c r="G49" s="1"/>
      <c r="H49" s="1" t="s">
        <v>50</v>
      </c>
      <c r="I49" s="4">
        <v>-57224.84</v>
      </c>
      <c r="J49" s="5"/>
      <c r="K49" s="4">
        <v>-82806.42</v>
      </c>
      <c r="L49" s="5"/>
      <c r="M49" s="4">
        <f>ROUND((I49-K49),5)</f>
        <v>25581.58</v>
      </c>
      <c r="N49" s="5"/>
      <c r="O49" s="6">
        <f>ROUND(IF(I49=0, IF(K49=0, 0, SIGN(-K49)), IF(K49=0, SIGN(I49), (I49-K49)/ABS(K49))),5)</f>
        <v>0.30892999999999998</v>
      </c>
      <c r="Q49" s="27"/>
      <c r="R49" s="27"/>
      <c r="S49" s="27"/>
      <c r="T49" s="27"/>
      <c r="U49" s="27"/>
      <c r="V49" s="27"/>
      <c r="W49" s="27"/>
      <c r="X49" s="27" t="s">
        <v>50</v>
      </c>
      <c r="Y49" s="30">
        <v>-103700</v>
      </c>
    </row>
    <row r="50" spans="1:25" x14ac:dyDescent="0.25">
      <c r="A50" s="1"/>
      <c r="B50" s="1"/>
      <c r="C50" s="1"/>
      <c r="D50" s="1"/>
      <c r="E50" s="1"/>
      <c r="F50" s="1"/>
      <c r="G50" s="1"/>
      <c r="H50" s="1" t="s">
        <v>51</v>
      </c>
      <c r="I50" s="4">
        <v>-33605</v>
      </c>
      <c r="J50" s="5"/>
      <c r="K50" s="4">
        <v>-35112.019999999997</v>
      </c>
      <c r="L50" s="5"/>
      <c r="M50" s="4">
        <f>ROUND((I50-K50),5)</f>
        <v>1507.02</v>
      </c>
      <c r="N50" s="5"/>
      <c r="O50" s="6">
        <f>ROUND(IF(I50=0, IF(K50=0, 0, SIGN(-K50)), IF(K50=0, SIGN(I50), (I50-K50)/ABS(K50))),5)</f>
        <v>4.292E-2</v>
      </c>
      <c r="Q50" s="27"/>
      <c r="R50" s="27"/>
      <c r="S50" s="27"/>
      <c r="T50" s="27"/>
      <c r="U50" s="27"/>
      <c r="V50" s="27"/>
      <c r="W50" s="27"/>
      <c r="X50" s="27" t="s">
        <v>51</v>
      </c>
      <c r="Y50" s="30">
        <v>-32000</v>
      </c>
    </row>
    <row r="51" spans="1:25" ht="15.75" thickBot="1" x14ac:dyDescent="0.3">
      <c r="A51" s="1"/>
      <c r="B51" s="1"/>
      <c r="C51" s="1"/>
      <c r="D51" s="1"/>
      <c r="E51" s="1"/>
      <c r="F51" s="1"/>
      <c r="G51" s="1"/>
      <c r="H51" s="1" t="s">
        <v>52</v>
      </c>
      <c r="I51" s="7">
        <v>-22042.93</v>
      </c>
      <c r="J51" s="5"/>
      <c r="K51" s="7">
        <v>-24813.8</v>
      </c>
      <c r="L51" s="5"/>
      <c r="M51" s="7">
        <f>ROUND((I51-K51),5)</f>
        <v>2770.87</v>
      </c>
      <c r="N51" s="5"/>
      <c r="O51" s="8">
        <f>ROUND(IF(I51=0, IF(K51=0, 0, SIGN(-K51)), IF(K51=0, SIGN(I51), (I51-K51)/ABS(K51))),5)</f>
        <v>0.11167000000000001</v>
      </c>
      <c r="Q51" s="27"/>
      <c r="R51" s="27"/>
      <c r="S51" s="27"/>
      <c r="T51" s="27"/>
      <c r="U51" s="27"/>
      <c r="V51" s="27"/>
      <c r="W51" s="27"/>
      <c r="X51" s="27" t="s">
        <v>52</v>
      </c>
      <c r="Y51" s="31">
        <v>-41892</v>
      </c>
    </row>
    <row r="52" spans="1:25" x14ac:dyDescent="0.25">
      <c r="A52" s="1"/>
      <c r="B52" s="1"/>
      <c r="C52" s="1"/>
      <c r="D52" s="1"/>
      <c r="E52" s="1"/>
      <c r="F52" s="1"/>
      <c r="G52" s="1" t="s">
        <v>53</v>
      </c>
      <c r="H52" s="1"/>
      <c r="I52" s="4">
        <f>ROUND(SUM(I47:I51),5)</f>
        <v>-205481.56</v>
      </c>
      <c r="J52" s="5"/>
      <c r="K52" s="4">
        <f>ROUND(SUM(K47:K51),5)</f>
        <v>-221871.06</v>
      </c>
      <c r="L52" s="5"/>
      <c r="M52" s="4">
        <f>ROUND((I52-K52),5)</f>
        <v>16389.5</v>
      </c>
      <c r="N52" s="5"/>
      <c r="O52" s="6">
        <f>ROUND(IF(I52=0, IF(K52=0, 0, SIGN(-K52)), IF(K52=0, SIGN(I52), (I52-K52)/ABS(K52))),5)</f>
        <v>7.3870000000000005E-2</v>
      </c>
      <c r="Q52" s="27"/>
      <c r="R52" s="27"/>
      <c r="S52" s="27"/>
      <c r="T52" s="27"/>
      <c r="U52" s="27"/>
      <c r="V52" s="27"/>
      <c r="W52" s="27" t="s">
        <v>53</v>
      </c>
      <c r="X52" s="27"/>
      <c r="Y52" s="30">
        <f>ROUND(SUM(Y47:Y51),5)</f>
        <v>-303652</v>
      </c>
    </row>
    <row r="53" spans="1:25" ht="30" customHeight="1" x14ac:dyDescent="0.25">
      <c r="A53" s="1"/>
      <c r="B53" s="1"/>
      <c r="C53" s="1"/>
      <c r="D53" s="1"/>
      <c r="E53" s="1"/>
      <c r="F53" s="1"/>
      <c r="G53" s="1" t="s">
        <v>54</v>
      </c>
      <c r="H53" s="1"/>
      <c r="I53" s="4"/>
      <c r="J53" s="5"/>
      <c r="K53" s="4"/>
      <c r="L53" s="5"/>
      <c r="M53" s="4"/>
      <c r="N53" s="5"/>
      <c r="O53" s="6"/>
      <c r="Q53" s="27"/>
      <c r="R53" s="27"/>
      <c r="S53" s="27"/>
      <c r="T53" s="27"/>
      <c r="U53" s="27"/>
      <c r="V53" s="27"/>
      <c r="W53" s="27" t="s">
        <v>54</v>
      </c>
      <c r="X53" s="27"/>
      <c r="Y53" s="30"/>
    </row>
    <row r="54" spans="1:25" x14ac:dyDescent="0.25">
      <c r="A54" s="1"/>
      <c r="B54" s="1"/>
      <c r="C54" s="1"/>
      <c r="D54" s="1"/>
      <c r="E54" s="1"/>
      <c r="F54" s="1"/>
      <c r="G54" s="1"/>
      <c r="H54" s="1" t="s">
        <v>55</v>
      </c>
      <c r="I54" s="4">
        <v>-5262</v>
      </c>
      <c r="J54" s="5"/>
      <c r="K54" s="4">
        <v>-8470.56</v>
      </c>
      <c r="L54" s="5"/>
      <c r="M54" s="4">
        <f>ROUND((I54-K54),5)</f>
        <v>3208.56</v>
      </c>
      <c r="N54" s="5"/>
      <c r="O54" s="6">
        <f>ROUND(IF(I54=0, IF(K54=0, 0, SIGN(-K54)), IF(K54=0, SIGN(I54), (I54-K54)/ABS(K54))),5)</f>
        <v>0.37879000000000002</v>
      </c>
      <c r="Q54" s="27"/>
      <c r="R54" s="27"/>
      <c r="S54" s="27"/>
      <c r="T54" s="27"/>
      <c r="U54" s="27"/>
      <c r="V54" s="27"/>
      <c r="W54" s="27"/>
      <c r="X54" s="27" t="s">
        <v>55</v>
      </c>
      <c r="Y54" s="30">
        <v>-5500</v>
      </c>
    </row>
    <row r="55" spans="1:25" x14ac:dyDescent="0.25">
      <c r="A55" s="1"/>
      <c r="B55" s="1"/>
      <c r="C55" s="1"/>
      <c r="D55" s="1"/>
      <c r="E55" s="1"/>
      <c r="F55" s="1"/>
      <c r="G55" s="1"/>
      <c r="H55" s="1" t="s">
        <v>56</v>
      </c>
      <c r="I55" s="4">
        <v>-21800.400000000001</v>
      </c>
      <c r="J55" s="5"/>
      <c r="K55" s="4">
        <v>-36927.25</v>
      </c>
      <c r="L55" s="5"/>
      <c r="M55" s="4">
        <f>ROUND((I55-K55),5)</f>
        <v>15126.85</v>
      </c>
      <c r="N55" s="5"/>
      <c r="O55" s="6">
        <f>ROUND(IF(I55=0, IF(K55=0, 0, SIGN(-K55)), IF(K55=0, SIGN(I55), (I55-K55)/ABS(K55))),5)</f>
        <v>0.40964</v>
      </c>
      <c r="Q55" s="27"/>
      <c r="R55" s="27"/>
      <c r="S55" s="27"/>
      <c r="T55" s="27"/>
      <c r="U55" s="27"/>
      <c r="V55" s="27"/>
      <c r="W55" s="27"/>
      <c r="X55" s="27" t="s">
        <v>56</v>
      </c>
      <c r="Y55" s="30">
        <v>-27000</v>
      </c>
    </row>
    <row r="56" spans="1:25" x14ac:dyDescent="0.25">
      <c r="A56" s="1"/>
      <c r="B56" s="1"/>
      <c r="C56" s="1"/>
      <c r="D56" s="1"/>
      <c r="E56" s="1"/>
      <c r="F56" s="1"/>
      <c r="G56" s="1"/>
      <c r="H56" s="1" t="s">
        <v>57</v>
      </c>
      <c r="I56" s="4">
        <v>-14137</v>
      </c>
      <c r="J56" s="5"/>
      <c r="K56" s="4">
        <v>-12837.01</v>
      </c>
      <c r="L56" s="5"/>
      <c r="M56" s="4">
        <f>ROUND((I56-K56),5)</f>
        <v>-1299.99</v>
      </c>
      <c r="N56" s="5"/>
      <c r="O56" s="6">
        <f>ROUND(IF(I56=0, IF(K56=0, 0, SIGN(-K56)), IF(K56=0, SIGN(I56), (I56-K56)/ABS(K56))),5)</f>
        <v>-0.10127</v>
      </c>
      <c r="Q56" s="27"/>
      <c r="R56" s="27"/>
      <c r="S56" s="27"/>
      <c r="T56" s="27"/>
      <c r="U56" s="27"/>
      <c r="V56" s="27"/>
      <c r="W56" s="27"/>
      <c r="X56" s="27" t="s">
        <v>57</v>
      </c>
      <c r="Y56" s="30">
        <v>-14000</v>
      </c>
    </row>
    <row r="57" spans="1:25" ht="15.75" thickBot="1" x14ac:dyDescent="0.3">
      <c r="A57" s="1"/>
      <c r="B57" s="1"/>
      <c r="C57" s="1"/>
      <c r="D57" s="1"/>
      <c r="E57" s="1"/>
      <c r="F57" s="1"/>
      <c r="G57" s="1"/>
      <c r="H57" s="1" t="s">
        <v>58</v>
      </c>
      <c r="I57" s="7">
        <v>-14981.39</v>
      </c>
      <c r="J57" s="5"/>
      <c r="K57" s="7">
        <v>-19540</v>
      </c>
      <c r="L57" s="5"/>
      <c r="M57" s="7">
        <f>ROUND((I57-K57),5)</f>
        <v>4558.6099999999997</v>
      </c>
      <c r="N57" s="5"/>
      <c r="O57" s="8">
        <f>ROUND(IF(I57=0, IF(K57=0, 0, SIGN(-K57)), IF(K57=0, SIGN(I57), (I57-K57)/ABS(K57))),5)</f>
        <v>0.23330000000000001</v>
      </c>
      <c r="Q57" s="27"/>
      <c r="R57" s="27"/>
      <c r="S57" s="27"/>
      <c r="T57" s="27"/>
      <c r="U57" s="27"/>
      <c r="V57" s="27"/>
      <c r="W57" s="27"/>
      <c r="X57" s="27" t="s">
        <v>58</v>
      </c>
      <c r="Y57" s="31">
        <v>-29167</v>
      </c>
    </row>
    <row r="58" spans="1:25" x14ac:dyDescent="0.25">
      <c r="A58" s="1"/>
      <c r="B58" s="1"/>
      <c r="C58" s="1"/>
      <c r="D58" s="1"/>
      <c r="E58" s="1"/>
      <c r="F58" s="1"/>
      <c r="G58" s="1" t="s">
        <v>59</v>
      </c>
      <c r="H58" s="1"/>
      <c r="I58" s="4">
        <f>ROUND(SUM(I53:I57),5)</f>
        <v>-56180.79</v>
      </c>
      <c r="J58" s="5"/>
      <c r="K58" s="4">
        <f>ROUND(SUM(K53:K57),5)</f>
        <v>-77774.820000000007</v>
      </c>
      <c r="L58" s="5"/>
      <c r="M58" s="4">
        <f>ROUND((I58-K58),5)</f>
        <v>21594.03</v>
      </c>
      <c r="N58" s="5"/>
      <c r="O58" s="6">
        <f>ROUND(IF(I58=0, IF(K58=0, 0, SIGN(-K58)), IF(K58=0, SIGN(I58), (I58-K58)/ABS(K58))),5)</f>
        <v>0.27765000000000001</v>
      </c>
      <c r="Q58" s="27"/>
      <c r="R58" s="27"/>
      <c r="S58" s="27"/>
      <c r="T58" s="27"/>
      <c r="U58" s="27"/>
      <c r="V58" s="27"/>
      <c r="W58" s="27" t="s">
        <v>59</v>
      </c>
      <c r="X58" s="27"/>
      <c r="Y58" s="30">
        <f>ROUND(SUM(Y53:Y57),5)</f>
        <v>-75667</v>
      </c>
    </row>
    <row r="59" spans="1:25" ht="30" customHeight="1" x14ac:dyDescent="0.25">
      <c r="A59" s="1"/>
      <c r="B59" s="1"/>
      <c r="C59" s="1"/>
      <c r="D59" s="1"/>
      <c r="E59" s="1"/>
      <c r="F59" s="1"/>
      <c r="G59" s="1" t="s">
        <v>60</v>
      </c>
      <c r="H59" s="1"/>
      <c r="I59" s="4"/>
      <c r="J59" s="5"/>
      <c r="K59" s="4"/>
      <c r="L59" s="5"/>
      <c r="M59" s="4"/>
      <c r="N59" s="5"/>
      <c r="O59" s="6"/>
      <c r="Q59" s="27"/>
      <c r="R59" s="27"/>
      <c r="S59" s="27"/>
      <c r="T59" s="27"/>
      <c r="U59" s="27"/>
      <c r="V59" s="27"/>
      <c r="W59" s="27" t="s">
        <v>60</v>
      </c>
      <c r="X59" s="27"/>
      <c r="Y59" s="30"/>
    </row>
    <row r="60" spans="1:25" x14ac:dyDescent="0.25">
      <c r="A60" s="1"/>
      <c r="B60" s="1"/>
      <c r="C60" s="1"/>
      <c r="D60" s="1"/>
      <c r="E60" s="1"/>
      <c r="F60" s="1"/>
      <c r="G60" s="1"/>
      <c r="H60" s="1" t="s">
        <v>61</v>
      </c>
      <c r="I60" s="4">
        <v>-14500</v>
      </c>
      <c r="J60" s="5"/>
      <c r="K60" s="4">
        <v>-15880</v>
      </c>
      <c r="L60" s="5"/>
      <c r="M60" s="4">
        <f>ROUND((I60-K60),5)</f>
        <v>1380</v>
      </c>
      <c r="N60" s="5"/>
      <c r="O60" s="6">
        <f>ROUND(IF(I60=0, IF(K60=0, 0, SIGN(-K60)), IF(K60=0, SIGN(I60), (I60-K60)/ABS(K60))),5)</f>
        <v>8.6900000000000005E-2</v>
      </c>
      <c r="Q60" s="27"/>
      <c r="R60" s="27"/>
      <c r="S60" s="27"/>
      <c r="T60" s="27"/>
      <c r="U60" s="27"/>
      <c r="V60" s="27"/>
      <c r="W60" s="27"/>
      <c r="X60" s="27" t="s">
        <v>61</v>
      </c>
      <c r="Y60" s="30">
        <v>-14000</v>
      </c>
    </row>
    <row r="61" spans="1:25" x14ac:dyDescent="0.25">
      <c r="A61" s="1"/>
      <c r="B61" s="1"/>
      <c r="C61" s="1"/>
      <c r="D61" s="1"/>
      <c r="E61" s="1"/>
      <c r="F61" s="1"/>
      <c r="G61" s="1"/>
      <c r="H61" s="1" t="s">
        <v>62</v>
      </c>
      <c r="I61" s="4">
        <v>-25848</v>
      </c>
      <c r="J61" s="5"/>
      <c r="K61" s="4">
        <v>-14593.9</v>
      </c>
      <c r="L61" s="5"/>
      <c r="M61" s="4">
        <f>ROUND((I61-K61),5)</f>
        <v>-11254.1</v>
      </c>
      <c r="N61" s="5"/>
      <c r="O61" s="6">
        <f>ROUND(IF(I61=0, IF(K61=0, 0, SIGN(-K61)), IF(K61=0, SIGN(I61), (I61-K61)/ABS(K61))),5)</f>
        <v>-0.77115</v>
      </c>
      <c r="Q61" s="27"/>
      <c r="R61" s="27"/>
      <c r="S61" s="27"/>
      <c r="T61" s="27"/>
      <c r="U61" s="27"/>
      <c r="V61" s="27"/>
      <c r="W61" s="27"/>
      <c r="X61" s="27" t="s">
        <v>62</v>
      </c>
      <c r="Y61" s="30">
        <v>-26918</v>
      </c>
    </row>
    <row r="62" spans="1:25" x14ac:dyDescent="0.25">
      <c r="A62" s="1"/>
      <c r="B62" s="1"/>
      <c r="C62" s="1"/>
      <c r="D62" s="1"/>
      <c r="E62" s="1"/>
      <c r="F62" s="1"/>
      <c r="G62" s="1"/>
      <c r="H62" s="1" t="s">
        <v>63</v>
      </c>
      <c r="I62" s="4">
        <v>-14542.3</v>
      </c>
      <c r="J62" s="5"/>
      <c r="K62" s="4">
        <v>-13753.52</v>
      </c>
      <c r="L62" s="5"/>
      <c r="M62" s="4">
        <f>ROUND((I62-K62),5)</f>
        <v>-788.78</v>
      </c>
      <c r="N62" s="5"/>
      <c r="O62" s="6">
        <f>ROUND(IF(I62=0, IF(K62=0, 0, SIGN(-K62)), IF(K62=0, SIGN(I62), (I62-K62)/ABS(K62))),5)</f>
        <v>-5.7349999999999998E-2</v>
      </c>
      <c r="Q62" s="27"/>
      <c r="R62" s="27"/>
      <c r="S62" s="27"/>
      <c r="T62" s="27"/>
      <c r="U62" s="27"/>
      <c r="V62" s="27"/>
      <c r="W62" s="27"/>
      <c r="X62" s="27" t="s">
        <v>63</v>
      </c>
      <c r="Y62" s="30">
        <v>-10000</v>
      </c>
    </row>
    <row r="63" spans="1:25" ht="15.75" thickBot="1" x14ac:dyDescent="0.3">
      <c r="A63" s="1"/>
      <c r="B63" s="1"/>
      <c r="C63" s="1"/>
      <c r="D63" s="1"/>
      <c r="E63" s="1"/>
      <c r="F63" s="1"/>
      <c r="G63" s="1"/>
      <c r="H63" s="1" t="s">
        <v>64</v>
      </c>
      <c r="I63" s="7">
        <v>-17182</v>
      </c>
      <c r="J63" s="5"/>
      <c r="K63" s="7">
        <v>-16952</v>
      </c>
      <c r="L63" s="5"/>
      <c r="M63" s="7">
        <f>ROUND((I63-K63),5)</f>
        <v>-230</v>
      </c>
      <c r="N63" s="5"/>
      <c r="O63" s="8">
        <f>ROUND(IF(I63=0, IF(K63=0, 0, SIGN(-K63)), IF(K63=0, SIGN(I63), (I63-K63)/ABS(K63))),5)</f>
        <v>-1.357E-2</v>
      </c>
      <c r="Q63" s="27"/>
      <c r="R63" s="27"/>
      <c r="S63" s="27"/>
      <c r="T63" s="27"/>
      <c r="U63" s="27"/>
      <c r="V63" s="27"/>
      <c r="W63" s="27"/>
      <c r="X63" s="27" t="s">
        <v>64</v>
      </c>
      <c r="Y63" s="31">
        <v>-31206</v>
      </c>
    </row>
    <row r="64" spans="1:25" x14ac:dyDescent="0.25">
      <c r="A64" s="1"/>
      <c r="B64" s="1"/>
      <c r="C64" s="1"/>
      <c r="D64" s="1"/>
      <c r="E64" s="1"/>
      <c r="F64" s="1"/>
      <c r="G64" s="1" t="s">
        <v>65</v>
      </c>
      <c r="H64" s="1"/>
      <c r="I64" s="4">
        <f>ROUND(SUM(I59:I63),5)</f>
        <v>-72072.3</v>
      </c>
      <c r="J64" s="5"/>
      <c r="K64" s="4">
        <f>ROUND(SUM(K59:K63),5)</f>
        <v>-61179.42</v>
      </c>
      <c r="L64" s="5"/>
      <c r="M64" s="4">
        <f>ROUND((I64-K64),5)</f>
        <v>-10892.88</v>
      </c>
      <c r="N64" s="5"/>
      <c r="O64" s="6">
        <f>ROUND(IF(I64=0, IF(K64=0, 0, SIGN(-K64)), IF(K64=0, SIGN(I64), (I64-K64)/ABS(K64))),5)</f>
        <v>-0.17805000000000001</v>
      </c>
      <c r="Q64" s="27"/>
      <c r="R64" s="27"/>
      <c r="S64" s="27"/>
      <c r="T64" s="27"/>
      <c r="U64" s="27"/>
      <c r="V64" s="27"/>
      <c r="W64" s="27" t="s">
        <v>65</v>
      </c>
      <c r="X64" s="27"/>
      <c r="Y64" s="30">
        <f>ROUND(SUM(Y59:Y63),5)</f>
        <v>-82124</v>
      </c>
    </row>
    <row r="65" spans="1:25" ht="30" customHeight="1" x14ac:dyDescent="0.25">
      <c r="A65" s="1"/>
      <c r="B65" s="1"/>
      <c r="C65" s="1"/>
      <c r="D65" s="1"/>
      <c r="E65" s="1"/>
      <c r="F65" s="1"/>
      <c r="G65" s="1" t="s">
        <v>66</v>
      </c>
      <c r="H65" s="1"/>
      <c r="I65" s="4"/>
      <c r="J65" s="5"/>
      <c r="K65" s="4"/>
      <c r="L65" s="5"/>
      <c r="M65" s="4"/>
      <c r="N65" s="5"/>
      <c r="O65" s="6"/>
      <c r="Q65" s="27"/>
      <c r="R65" s="27"/>
      <c r="S65" s="27"/>
      <c r="T65" s="27"/>
      <c r="U65" s="27"/>
      <c r="V65" s="27"/>
      <c r="W65" s="27" t="s">
        <v>66</v>
      </c>
      <c r="X65" s="27"/>
      <c r="Y65" s="30"/>
    </row>
    <row r="66" spans="1:25" x14ac:dyDescent="0.25">
      <c r="A66" s="1"/>
      <c r="B66" s="1"/>
      <c r="C66" s="1"/>
      <c r="D66" s="1"/>
      <c r="E66" s="1"/>
      <c r="F66" s="1"/>
      <c r="G66" s="1"/>
      <c r="H66" s="1" t="s">
        <v>67</v>
      </c>
      <c r="I66" s="4">
        <v>-44775</v>
      </c>
      <c r="J66" s="5"/>
      <c r="K66" s="4">
        <v>-27200.01</v>
      </c>
      <c r="L66" s="5"/>
      <c r="M66" s="4">
        <f t="shared" ref="M66:M71" si="2">ROUND((I66-K66),5)</f>
        <v>-17574.990000000002</v>
      </c>
      <c r="N66" s="5"/>
      <c r="O66" s="6">
        <f t="shared" ref="O66:O71" si="3">ROUND(IF(I66=0, IF(K66=0, 0, SIGN(-K66)), IF(K66=0, SIGN(I66), (I66-K66)/ABS(K66))),5)</f>
        <v>-0.64614000000000005</v>
      </c>
      <c r="Q66" s="27"/>
      <c r="R66" s="27"/>
      <c r="S66" s="27"/>
      <c r="T66" s="27"/>
      <c r="U66" s="27"/>
      <c r="V66" s="27"/>
      <c r="W66" s="27"/>
      <c r="X66" s="27" t="s">
        <v>67</v>
      </c>
      <c r="Y66" s="30">
        <v>-27000</v>
      </c>
    </row>
    <row r="67" spans="1:25" x14ac:dyDescent="0.25">
      <c r="A67" s="1"/>
      <c r="B67" s="1"/>
      <c r="C67" s="1"/>
      <c r="D67" s="1"/>
      <c r="E67" s="1"/>
      <c r="F67" s="1"/>
      <c r="G67" s="1"/>
      <c r="H67" s="1" t="s">
        <v>68</v>
      </c>
      <c r="I67" s="4">
        <v>-20977.13</v>
      </c>
      <c r="J67" s="5"/>
      <c r="K67" s="4">
        <v>-17369.13</v>
      </c>
      <c r="L67" s="5"/>
      <c r="M67" s="4">
        <f t="shared" si="2"/>
        <v>-3608</v>
      </c>
      <c r="N67" s="5"/>
      <c r="O67" s="6">
        <f t="shared" si="3"/>
        <v>-0.20771999999999999</v>
      </c>
      <c r="Q67" s="27"/>
      <c r="R67" s="27"/>
      <c r="S67" s="27"/>
      <c r="T67" s="27"/>
      <c r="U67" s="27"/>
      <c r="V67" s="27"/>
      <c r="W67" s="27"/>
      <c r="X67" s="27" t="s">
        <v>68</v>
      </c>
      <c r="Y67" s="30">
        <v>-21427</v>
      </c>
    </row>
    <row r="68" spans="1:25" x14ac:dyDescent="0.25">
      <c r="A68" s="1"/>
      <c r="B68" s="1"/>
      <c r="C68" s="1"/>
      <c r="D68" s="1"/>
      <c r="E68" s="1"/>
      <c r="F68" s="1"/>
      <c r="G68" s="1"/>
      <c r="H68" s="1" t="s">
        <v>69</v>
      </c>
      <c r="I68" s="4">
        <v>-4900</v>
      </c>
      <c r="J68" s="5"/>
      <c r="K68" s="4">
        <v>-4500</v>
      </c>
      <c r="L68" s="5"/>
      <c r="M68" s="4">
        <f t="shared" si="2"/>
        <v>-400</v>
      </c>
      <c r="N68" s="5"/>
      <c r="O68" s="6">
        <f t="shared" si="3"/>
        <v>-8.8889999999999997E-2</v>
      </c>
      <c r="Q68" s="27"/>
      <c r="R68" s="27"/>
      <c r="S68" s="27"/>
      <c r="T68" s="27"/>
      <c r="U68" s="27"/>
      <c r="V68" s="27"/>
      <c r="W68" s="27"/>
      <c r="X68" s="27" t="s">
        <v>69</v>
      </c>
      <c r="Y68" s="30">
        <v>-4500</v>
      </c>
    </row>
    <row r="69" spans="1:25" ht="15.75" thickBot="1" x14ac:dyDescent="0.3">
      <c r="A69" s="1"/>
      <c r="B69" s="1"/>
      <c r="C69" s="1"/>
      <c r="D69" s="1"/>
      <c r="E69" s="1"/>
      <c r="F69" s="1"/>
      <c r="G69" s="1"/>
      <c r="H69" s="1" t="s">
        <v>70</v>
      </c>
      <c r="I69" s="9">
        <v>-5000</v>
      </c>
      <c r="J69" s="5"/>
      <c r="K69" s="9">
        <v>-13014.99</v>
      </c>
      <c r="L69" s="5"/>
      <c r="M69" s="9">
        <f t="shared" si="2"/>
        <v>8014.99</v>
      </c>
      <c r="N69" s="5"/>
      <c r="O69" s="10">
        <f t="shared" si="3"/>
        <v>0.61582999999999999</v>
      </c>
      <c r="Q69" s="27"/>
      <c r="R69" s="27"/>
      <c r="S69" s="27"/>
      <c r="T69" s="27"/>
      <c r="U69" s="27"/>
      <c r="V69" s="27"/>
      <c r="W69" s="27"/>
      <c r="X69" s="27" t="s">
        <v>70</v>
      </c>
      <c r="Y69" s="32">
        <v>-25287</v>
      </c>
    </row>
    <row r="70" spans="1:25" ht="15.75" thickBot="1" x14ac:dyDescent="0.3">
      <c r="A70" s="1"/>
      <c r="B70" s="1"/>
      <c r="C70" s="1"/>
      <c r="D70" s="1"/>
      <c r="E70" s="1"/>
      <c r="F70" s="1"/>
      <c r="G70" s="1" t="s">
        <v>71</v>
      </c>
      <c r="H70" s="1"/>
      <c r="I70" s="11">
        <f>ROUND(SUM(I65:I69),5)</f>
        <v>-75652.13</v>
      </c>
      <c r="J70" s="5"/>
      <c r="K70" s="11">
        <f>ROUND(SUM(K65:K69),5)</f>
        <v>-62084.13</v>
      </c>
      <c r="L70" s="5"/>
      <c r="M70" s="11">
        <f t="shared" si="2"/>
        <v>-13568</v>
      </c>
      <c r="N70" s="5"/>
      <c r="O70" s="12">
        <f t="shared" si="3"/>
        <v>-0.21854000000000001</v>
      </c>
      <c r="Q70" s="27"/>
      <c r="R70" s="27"/>
      <c r="S70" s="27"/>
      <c r="T70" s="27"/>
      <c r="U70" s="27"/>
      <c r="V70" s="27"/>
      <c r="W70" s="27" t="s">
        <v>71</v>
      </c>
      <c r="X70" s="27"/>
      <c r="Y70" s="33">
        <f>ROUND(SUM(Y65:Y69),5)</f>
        <v>-78214</v>
      </c>
    </row>
    <row r="71" spans="1:25" ht="30" customHeight="1" x14ac:dyDescent="0.25">
      <c r="A71" s="1"/>
      <c r="B71" s="1"/>
      <c r="C71" s="1"/>
      <c r="D71" s="1"/>
      <c r="E71" s="1"/>
      <c r="F71" s="1" t="s">
        <v>72</v>
      </c>
      <c r="G71" s="1"/>
      <c r="H71" s="1"/>
      <c r="I71" s="4">
        <f>ROUND(I46+I52+I58+I64+I70,5)</f>
        <v>-409386.78</v>
      </c>
      <c r="J71" s="5"/>
      <c r="K71" s="4">
        <f>ROUND(K46+K52+K58+K64+K70,5)</f>
        <v>-422909.43</v>
      </c>
      <c r="L71" s="5"/>
      <c r="M71" s="4">
        <f t="shared" si="2"/>
        <v>13522.65</v>
      </c>
      <c r="N71" s="5"/>
      <c r="O71" s="6">
        <f t="shared" si="3"/>
        <v>3.1980000000000001E-2</v>
      </c>
      <c r="Q71" s="27"/>
      <c r="R71" s="27"/>
      <c r="S71" s="27"/>
      <c r="T71" s="27"/>
      <c r="U71" s="27"/>
      <c r="V71" s="27" t="s">
        <v>72</v>
      </c>
      <c r="W71" s="27"/>
      <c r="X71" s="27"/>
      <c r="Y71" s="30">
        <f>ROUND(Y46+Y52+Y58+Y64+Y70,5)</f>
        <v>-539657</v>
      </c>
    </row>
    <row r="72" spans="1:25" ht="30" customHeight="1" x14ac:dyDescent="0.25">
      <c r="A72" s="1"/>
      <c r="B72" s="1"/>
      <c r="C72" s="1"/>
      <c r="D72" s="1"/>
      <c r="E72" s="1"/>
      <c r="F72" s="1" t="s">
        <v>73</v>
      </c>
      <c r="G72" s="1"/>
      <c r="H72" s="1"/>
      <c r="I72" s="4"/>
      <c r="J72" s="5"/>
      <c r="K72" s="4"/>
      <c r="L72" s="5"/>
      <c r="M72" s="4"/>
      <c r="N72" s="5"/>
      <c r="O72" s="6"/>
      <c r="Q72" s="27"/>
      <c r="R72" s="27"/>
      <c r="S72" s="27"/>
      <c r="T72" s="27"/>
      <c r="U72" s="27"/>
      <c r="V72" s="27" t="s">
        <v>73</v>
      </c>
      <c r="W72" s="27"/>
      <c r="X72" s="27"/>
      <c r="Y72" s="30"/>
    </row>
    <row r="73" spans="1:25" x14ac:dyDescent="0.25">
      <c r="A73" s="1"/>
      <c r="B73" s="1"/>
      <c r="C73" s="1"/>
      <c r="D73" s="1"/>
      <c r="E73" s="1"/>
      <c r="F73" s="1"/>
      <c r="G73" s="1" t="s">
        <v>74</v>
      </c>
      <c r="H73" s="1"/>
      <c r="I73" s="4"/>
      <c r="J73" s="5"/>
      <c r="K73" s="4"/>
      <c r="L73" s="5"/>
      <c r="M73" s="4"/>
      <c r="N73" s="5"/>
      <c r="O73" s="6"/>
      <c r="Q73" s="27"/>
      <c r="R73" s="27"/>
      <c r="S73" s="27"/>
      <c r="T73" s="27"/>
      <c r="U73" s="27"/>
      <c r="V73" s="27"/>
      <c r="W73" s="27" t="s">
        <v>74</v>
      </c>
      <c r="X73" s="27"/>
      <c r="Y73" s="30"/>
    </row>
    <row r="74" spans="1:25" x14ac:dyDescent="0.25">
      <c r="A74" s="1"/>
      <c r="B74" s="1"/>
      <c r="C74" s="1"/>
      <c r="D74" s="1"/>
      <c r="E74" s="1"/>
      <c r="F74" s="1"/>
      <c r="G74" s="1"/>
      <c r="H74" s="1" t="s">
        <v>75</v>
      </c>
      <c r="I74" s="4">
        <v>-43695.44</v>
      </c>
      <c r="J74" s="5"/>
      <c r="K74" s="4">
        <v>-32509.08</v>
      </c>
      <c r="L74" s="5"/>
      <c r="M74" s="4">
        <f>ROUND((I74-K74),5)</f>
        <v>-11186.36</v>
      </c>
      <c r="N74" s="5"/>
      <c r="O74" s="6">
        <f>ROUND(IF(I74=0, IF(K74=0, 0, SIGN(-K74)), IF(K74=0, SIGN(I74), (I74-K74)/ABS(K74))),5)</f>
        <v>-0.34410000000000002</v>
      </c>
      <c r="Q74" s="27"/>
      <c r="R74" s="27"/>
      <c r="S74" s="27"/>
      <c r="T74" s="27"/>
      <c r="U74" s="27"/>
      <c r="V74" s="27"/>
      <c r="W74" s="27"/>
      <c r="X74" s="27" t="s">
        <v>75</v>
      </c>
      <c r="Y74" s="30">
        <v>-41900</v>
      </c>
    </row>
    <row r="75" spans="1:25" ht="15.75" thickBot="1" x14ac:dyDescent="0.3">
      <c r="A75" s="1"/>
      <c r="B75" s="1"/>
      <c r="C75" s="1"/>
      <c r="D75" s="1"/>
      <c r="E75" s="1"/>
      <c r="F75" s="1"/>
      <c r="G75" s="1"/>
      <c r="H75" s="1" t="s">
        <v>76</v>
      </c>
      <c r="I75" s="7">
        <v>-20638</v>
      </c>
      <c r="J75" s="5"/>
      <c r="K75" s="7">
        <v>-20004.88</v>
      </c>
      <c r="L75" s="5"/>
      <c r="M75" s="7">
        <f>ROUND((I75-K75),5)</f>
        <v>-633.12</v>
      </c>
      <c r="N75" s="5"/>
      <c r="O75" s="8">
        <f>ROUND(IF(I75=0, IF(K75=0, 0, SIGN(-K75)), IF(K75=0, SIGN(I75), (I75-K75)/ABS(K75))),5)</f>
        <v>-3.1649999999999998E-2</v>
      </c>
      <c r="Q75" s="27"/>
      <c r="R75" s="27"/>
      <c r="S75" s="27"/>
      <c r="T75" s="27"/>
      <c r="U75" s="27"/>
      <c r="V75" s="27"/>
      <c r="W75" s="27"/>
      <c r="X75" s="27" t="s">
        <v>76</v>
      </c>
      <c r="Y75" s="31">
        <v>-21400</v>
      </c>
    </row>
    <row r="76" spans="1:25" x14ac:dyDescent="0.25">
      <c r="A76" s="1"/>
      <c r="B76" s="1"/>
      <c r="C76" s="1"/>
      <c r="D76" s="1"/>
      <c r="E76" s="1"/>
      <c r="F76" s="1"/>
      <c r="G76" s="1" t="s">
        <v>77</v>
      </c>
      <c r="H76" s="1"/>
      <c r="I76" s="4">
        <f>ROUND(SUM(I73:I75),5)</f>
        <v>-64333.440000000002</v>
      </c>
      <c r="J76" s="5"/>
      <c r="K76" s="4">
        <f>ROUND(SUM(K73:K75),5)</f>
        <v>-52513.96</v>
      </c>
      <c r="L76" s="5"/>
      <c r="M76" s="4">
        <f>ROUND((I76-K76),5)</f>
        <v>-11819.48</v>
      </c>
      <c r="N76" s="5"/>
      <c r="O76" s="6">
        <f>ROUND(IF(I76=0, IF(K76=0, 0, SIGN(-K76)), IF(K76=0, SIGN(I76), (I76-K76)/ABS(K76))),5)</f>
        <v>-0.22506999999999999</v>
      </c>
      <c r="Q76" s="27"/>
      <c r="R76" s="27"/>
      <c r="S76" s="27"/>
      <c r="T76" s="27"/>
      <c r="U76" s="27"/>
      <c r="V76" s="27"/>
      <c r="W76" s="27" t="s">
        <v>77</v>
      </c>
      <c r="X76" s="27"/>
      <c r="Y76" s="30">
        <f>ROUND(SUM(Y73:Y75),5)</f>
        <v>-63300</v>
      </c>
    </row>
    <row r="77" spans="1:25" ht="30" customHeight="1" x14ac:dyDescent="0.25">
      <c r="A77" s="1"/>
      <c r="B77" s="1"/>
      <c r="C77" s="1"/>
      <c r="D77" s="1"/>
      <c r="E77" s="1"/>
      <c r="F77" s="1"/>
      <c r="G77" s="1" t="s">
        <v>78</v>
      </c>
      <c r="H77" s="1"/>
      <c r="I77" s="4"/>
      <c r="J77" s="5"/>
      <c r="K77" s="4"/>
      <c r="L77" s="5"/>
      <c r="M77" s="4"/>
      <c r="N77" s="5"/>
      <c r="O77" s="6"/>
      <c r="Q77" s="27"/>
      <c r="R77" s="27"/>
      <c r="S77" s="27"/>
      <c r="T77" s="27"/>
      <c r="U77" s="27"/>
      <c r="V77" s="27"/>
      <c r="W77" s="27" t="s">
        <v>78</v>
      </c>
      <c r="X77" s="27"/>
      <c r="Y77" s="30"/>
    </row>
    <row r="78" spans="1:25" x14ac:dyDescent="0.25">
      <c r="A78" s="1"/>
      <c r="B78" s="1"/>
      <c r="C78" s="1"/>
      <c r="D78" s="1"/>
      <c r="E78" s="1"/>
      <c r="F78" s="1"/>
      <c r="G78" s="1"/>
      <c r="H78" s="1" t="s">
        <v>79</v>
      </c>
      <c r="I78" s="4">
        <v>-14542</v>
      </c>
      <c r="J78" s="5"/>
      <c r="K78" s="4">
        <v>-13700</v>
      </c>
      <c r="L78" s="5"/>
      <c r="M78" s="4">
        <f>ROUND((I78-K78),5)</f>
        <v>-842</v>
      </c>
      <c r="N78" s="5"/>
      <c r="O78" s="6">
        <f>ROUND(IF(I78=0, IF(K78=0, 0, SIGN(-K78)), IF(K78=0, SIGN(I78), (I78-K78)/ABS(K78))),5)</f>
        <v>-6.1460000000000001E-2</v>
      </c>
      <c r="Q78" s="27"/>
      <c r="R78" s="27"/>
      <c r="S78" s="27"/>
      <c r="T78" s="27"/>
      <c r="U78" s="27"/>
      <c r="V78" s="27"/>
      <c r="W78" s="27"/>
      <c r="X78" s="27" t="s">
        <v>79</v>
      </c>
      <c r="Y78" s="30">
        <v>-20640</v>
      </c>
    </row>
    <row r="79" spans="1:25" ht="15.75" thickBot="1" x14ac:dyDescent="0.3">
      <c r="A79" s="1"/>
      <c r="B79" s="1"/>
      <c r="C79" s="1"/>
      <c r="D79" s="1"/>
      <c r="E79" s="1"/>
      <c r="F79" s="1"/>
      <c r="G79" s="1"/>
      <c r="H79" s="1" t="s">
        <v>80</v>
      </c>
      <c r="I79" s="7">
        <v>-8523.89</v>
      </c>
      <c r="J79" s="5"/>
      <c r="K79" s="7">
        <v>-7400</v>
      </c>
      <c r="L79" s="5"/>
      <c r="M79" s="7">
        <f>ROUND((I79-K79),5)</f>
        <v>-1123.8900000000001</v>
      </c>
      <c r="N79" s="5"/>
      <c r="O79" s="8">
        <f>ROUND(IF(I79=0, IF(K79=0, 0, SIGN(-K79)), IF(K79=0, SIGN(I79), (I79-K79)/ABS(K79))),5)</f>
        <v>-0.15187999999999999</v>
      </c>
      <c r="Q79" s="27"/>
      <c r="R79" s="27"/>
      <c r="S79" s="27"/>
      <c r="T79" s="27"/>
      <c r="U79" s="27"/>
      <c r="V79" s="27"/>
      <c r="W79" s="27"/>
      <c r="X79" s="27" t="s">
        <v>80</v>
      </c>
      <c r="Y79" s="31">
        <v>-10540</v>
      </c>
    </row>
    <row r="80" spans="1:25" x14ac:dyDescent="0.25">
      <c r="A80" s="1"/>
      <c r="B80" s="1"/>
      <c r="C80" s="1"/>
      <c r="D80" s="1"/>
      <c r="E80" s="1"/>
      <c r="F80" s="1"/>
      <c r="G80" s="1" t="s">
        <v>81</v>
      </c>
      <c r="H80" s="1"/>
      <c r="I80" s="4">
        <f>ROUND(SUM(I77:I79),5)</f>
        <v>-23065.89</v>
      </c>
      <c r="J80" s="5"/>
      <c r="K80" s="4">
        <f>ROUND(SUM(K77:K79),5)</f>
        <v>-21100</v>
      </c>
      <c r="L80" s="5"/>
      <c r="M80" s="4">
        <f>ROUND((I80-K80),5)</f>
        <v>-1965.89</v>
      </c>
      <c r="N80" s="5"/>
      <c r="O80" s="6">
        <f>ROUND(IF(I80=0, IF(K80=0, 0, SIGN(-K80)), IF(K80=0, SIGN(I80), (I80-K80)/ABS(K80))),5)</f>
        <v>-9.3170000000000003E-2</v>
      </c>
      <c r="Q80" s="27"/>
      <c r="R80" s="27"/>
      <c r="S80" s="27"/>
      <c r="T80" s="27"/>
      <c r="U80" s="27"/>
      <c r="V80" s="27"/>
      <c r="W80" s="27" t="s">
        <v>81</v>
      </c>
      <c r="X80" s="27"/>
      <c r="Y80" s="30">
        <f>ROUND(SUM(Y77:Y79),5)</f>
        <v>-31180</v>
      </c>
    </row>
    <row r="81" spans="1:25" ht="30" customHeight="1" x14ac:dyDescent="0.25">
      <c r="A81" s="1"/>
      <c r="B81" s="1"/>
      <c r="C81" s="1"/>
      <c r="D81" s="1"/>
      <c r="E81" s="1"/>
      <c r="F81" s="1"/>
      <c r="G81" s="1" t="s">
        <v>82</v>
      </c>
      <c r="H81" s="1"/>
      <c r="I81" s="4"/>
      <c r="J81" s="5"/>
      <c r="K81" s="4"/>
      <c r="L81" s="5"/>
      <c r="M81" s="4"/>
      <c r="N81" s="5"/>
      <c r="O81" s="6"/>
      <c r="Q81" s="27"/>
      <c r="R81" s="27"/>
      <c r="S81" s="27"/>
      <c r="T81" s="27"/>
      <c r="U81" s="27"/>
      <c r="V81" s="27"/>
      <c r="W81" s="27" t="s">
        <v>82</v>
      </c>
      <c r="X81" s="27"/>
      <c r="Y81" s="30"/>
    </row>
    <row r="82" spans="1:25" x14ac:dyDescent="0.25">
      <c r="A82" s="1"/>
      <c r="B82" s="1"/>
      <c r="C82" s="1"/>
      <c r="D82" s="1"/>
      <c r="E82" s="1"/>
      <c r="F82" s="1"/>
      <c r="G82" s="1"/>
      <c r="H82" s="1" t="s">
        <v>83</v>
      </c>
      <c r="I82" s="4">
        <v>-32285</v>
      </c>
      <c r="J82" s="5"/>
      <c r="K82" s="4">
        <v>-25055.03</v>
      </c>
      <c r="L82" s="5"/>
      <c r="M82" s="4">
        <f>ROUND((I82-K82),5)</f>
        <v>-7229.97</v>
      </c>
      <c r="N82" s="5"/>
      <c r="O82" s="6">
        <f>ROUND(IF(I82=0, IF(K82=0, 0, SIGN(-K82)), IF(K82=0, SIGN(I82), (I82-K82)/ABS(K82))),5)</f>
        <v>-0.28855999999999998</v>
      </c>
      <c r="Q82" s="27"/>
      <c r="R82" s="27"/>
      <c r="S82" s="27"/>
      <c r="T82" s="27"/>
      <c r="U82" s="27"/>
      <c r="V82" s="27"/>
      <c r="W82" s="27"/>
      <c r="X82" s="27" t="s">
        <v>83</v>
      </c>
      <c r="Y82" s="30">
        <v>-23620</v>
      </c>
    </row>
    <row r="83" spans="1:25" ht="15.75" thickBot="1" x14ac:dyDescent="0.3">
      <c r="A83" s="1"/>
      <c r="B83" s="1"/>
      <c r="C83" s="1"/>
      <c r="D83" s="1"/>
      <c r="E83" s="1"/>
      <c r="F83" s="1"/>
      <c r="G83" s="1"/>
      <c r="H83" s="1" t="s">
        <v>84</v>
      </c>
      <c r="I83" s="7">
        <v>-15864</v>
      </c>
      <c r="J83" s="5"/>
      <c r="K83" s="7">
        <v>-16123.87</v>
      </c>
      <c r="L83" s="5"/>
      <c r="M83" s="7">
        <f>ROUND((I83-K83),5)</f>
        <v>259.87</v>
      </c>
      <c r="N83" s="5"/>
      <c r="O83" s="8">
        <f>ROUND(IF(I83=0, IF(K83=0, 0, SIGN(-K83)), IF(K83=0, SIGN(I83), (I83-K83)/ABS(K83))),5)</f>
        <v>1.6119999999999999E-2</v>
      </c>
      <c r="Q83" s="27"/>
      <c r="R83" s="27"/>
      <c r="S83" s="27"/>
      <c r="T83" s="27"/>
      <c r="U83" s="27"/>
      <c r="V83" s="27"/>
      <c r="W83" s="27"/>
      <c r="X83" s="27" t="s">
        <v>84</v>
      </c>
      <c r="Y83" s="31">
        <v>-12064</v>
      </c>
    </row>
    <row r="84" spans="1:25" x14ac:dyDescent="0.25">
      <c r="A84" s="1"/>
      <c r="B84" s="1"/>
      <c r="C84" s="1"/>
      <c r="D84" s="1"/>
      <c r="E84" s="1"/>
      <c r="F84" s="1"/>
      <c r="G84" s="1" t="s">
        <v>85</v>
      </c>
      <c r="H84" s="1"/>
      <c r="I84" s="4">
        <f>ROUND(SUM(I81:I83),5)</f>
        <v>-48149</v>
      </c>
      <c r="J84" s="5"/>
      <c r="K84" s="4">
        <f>ROUND(SUM(K81:K83),5)</f>
        <v>-41178.9</v>
      </c>
      <c r="L84" s="5"/>
      <c r="M84" s="4">
        <f>ROUND((I84-K84),5)</f>
        <v>-6970.1</v>
      </c>
      <c r="N84" s="5"/>
      <c r="O84" s="6">
        <f>ROUND(IF(I84=0, IF(K84=0, 0, SIGN(-K84)), IF(K84=0, SIGN(I84), (I84-K84)/ABS(K84))),5)</f>
        <v>-0.16925999999999999</v>
      </c>
      <c r="Q84" s="27"/>
      <c r="R84" s="27"/>
      <c r="S84" s="27"/>
      <c r="T84" s="27"/>
      <c r="U84" s="27"/>
      <c r="V84" s="27"/>
      <c r="W84" s="27" t="s">
        <v>85</v>
      </c>
      <c r="X84" s="27"/>
      <c r="Y84" s="30">
        <f>ROUND(SUM(Y81:Y83),5)</f>
        <v>-35684</v>
      </c>
    </row>
    <row r="85" spans="1:25" ht="30" customHeight="1" x14ac:dyDescent="0.25">
      <c r="A85" s="1"/>
      <c r="B85" s="1"/>
      <c r="C85" s="1"/>
      <c r="D85" s="1"/>
      <c r="E85" s="1"/>
      <c r="F85" s="1"/>
      <c r="G85" s="1" t="s">
        <v>86</v>
      </c>
      <c r="H85" s="1"/>
      <c r="I85" s="4"/>
      <c r="J85" s="5"/>
      <c r="K85" s="4"/>
      <c r="L85" s="5"/>
      <c r="M85" s="4"/>
      <c r="N85" s="5"/>
      <c r="O85" s="6"/>
      <c r="Q85" s="27"/>
      <c r="R85" s="27"/>
      <c r="S85" s="27"/>
      <c r="T85" s="27"/>
      <c r="U85" s="27"/>
      <c r="V85" s="27"/>
      <c r="W85" s="27" t="s">
        <v>86</v>
      </c>
      <c r="X85" s="27"/>
      <c r="Y85" s="30"/>
    </row>
    <row r="86" spans="1:25" x14ac:dyDescent="0.25">
      <c r="A86" s="1"/>
      <c r="B86" s="1"/>
      <c r="C86" s="1"/>
      <c r="D86" s="1"/>
      <c r="E86" s="1"/>
      <c r="F86" s="1"/>
      <c r="G86" s="1"/>
      <c r="H86" s="1" t="s">
        <v>87</v>
      </c>
      <c r="I86" s="4">
        <v>-15100</v>
      </c>
      <c r="J86" s="5"/>
      <c r="K86" s="4">
        <v>-8200</v>
      </c>
      <c r="L86" s="5"/>
      <c r="M86" s="4">
        <f>ROUND((I86-K86),5)</f>
        <v>-6900</v>
      </c>
      <c r="N86" s="5"/>
      <c r="O86" s="6">
        <f>ROUND(IF(I86=0, IF(K86=0, 0, SIGN(-K86)), IF(K86=0, SIGN(I86), (I86-K86)/ABS(K86))),5)</f>
        <v>-0.84145999999999999</v>
      </c>
      <c r="Q86" s="27"/>
      <c r="R86" s="27"/>
      <c r="S86" s="27"/>
      <c r="T86" s="27"/>
      <c r="U86" s="27"/>
      <c r="V86" s="27"/>
      <c r="W86" s="27"/>
      <c r="X86" s="27" t="s">
        <v>87</v>
      </c>
      <c r="Y86" s="30">
        <v>-19490</v>
      </c>
    </row>
    <row r="87" spans="1:25" ht="15.75" thickBot="1" x14ac:dyDescent="0.3">
      <c r="A87" s="1"/>
      <c r="B87" s="1"/>
      <c r="C87" s="1"/>
      <c r="D87" s="1"/>
      <c r="E87" s="1"/>
      <c r="F87" s="1"/>
      <c r="G87" s="1"/>
      <c r="H87" s="1" t="s">
        <v>88</v>
      </c>
      <c r="I87" s="9">
        <v>-6120</v>
      </c>
      <c r="J87" s="5"/>
      <c r="K87" s="9">
        <v>-3973</v>
      </c>
      <c r="L87" s="5"/>
      <c r="M87" s="9">
        <f>ROUND((I87-K87),5)</f>
        <v>-2147</v>
      </c>
      <c r="N87" s="5"/>
      <c r="O87" s="10">
        <f>ROUND(IF(I87=0, IF(K87=0, 0, SIGN(-K87)), IF(K87=0, SIGN(I87), (I87-K87)/ABS(K87))),5)</f>
        <v>-0.54039999999999999</v>
      </c>
      <c r="Q87" s="27"/>
      <c r="R87" s="27"/>
      <c r="S87" s="27"/>
      <c r="T87" s="27"/>
      <c r="U87" s="27"/>
      <c r="V87" s="27"/>
      <c r="W87" s="27"/>
      <c r="X87" s="27" t="s">
        <v>88</v>
      </c>
      <c r="Y87" s="32">
        <v>-9954</v>
      </c>
    </row>
    <row r="88" spans="1:25" ht="15.75" thickBot="1" x14ac:dyDescent="0.3">
      <c r="A88" s="1"/>
      <c r="B88" s="1"/>
      <c r="C88" s="1"/>
      <c r="D88" s="1"/>
      <c r="E88" s="1"/>
      <c r="F88" s="1"/>
      <c r="G88" s="1" t="s">
        <v>89</v>
      </c>
      <c r="H88" s="1"/>
      <c r="I88" s="11">
        <f>ROUND(SUM(I85:I87),5)</f>
        <v>-21220</v>
      </c>
      <c r="J88" s="5"/>
      <c r="K88" s="11">
        <f>ROUND(SUM(K85:K87),5)</f>
        <v>-12173</v>
      </c>
      <c r="L88" s="5"/>
      <c r="M88" s="11">
        <f>ROUND((I88-K88),5)</f>
        <v>-9047</v>
      </c>
      <c r="N88" s="5"/>
      <c r="O88" s="12">
        <f>ROUND(IF(I88=0, IF(K88=0, 0, SIGN(-K88)), IF(K88=0, SIGN(I88), (I88-K88)/ABS(K88))),5)</f>
        <v>-0.74319999999999997</v>
      </c>
      <c r="Q88" s="27"/>
      <c r="R88" s="27"/>
      <c r="S88" s="27"/>
      <c r="T88" s="27"/>
      <c r="U88" s="27"/>
      <c r="V88" s="27"/>
      <c r="W88" s="27" t="s">
        <v>89</v>
      </c>
      <c r="X88" s="27"/>
      <c r="Y88" s="33">
        <f>ROUND(SUM(Y85:Y87),5)</f>
        <v>-29444</v>
      </c>
    </row>
    <row r="89" spans="1:25" ht="30" customHeight="1" x14ac:dyDescent="0.25">
      <c r="A89" s="1"/>
      <c r="B89" s="1"/>
      <c r="C89" s="1"/>
      <c r="D89" s="1"/>
      <c r="E89" s="1"/>
      <c r="F89" s="1" t="s">
        <v>90</v>
      </c>
      <c r="G89" s="1"/>
      <c r="H89" s="1"/>
      <c r="I89" s="4">
        <f>ROUND(I72+I76+I80+I84+I88,5)</f>
        <v>-156768.32999999999</v>
      </c>
      <c r="J89" s="5"/>
      <c r="K89" s="4">
        <f>ROUND(K72+K76+K80+K84+K88,5)</f>
        <v>-126965.86</v>
      </c>
      <c r="L89" s="5"/>
      <c r="M89" s="4">
        <f>ROUND((I89-K89),5)</f>
        <v>-29802.47</v>
      </c>
      <c r="N89" s="5"/>
      <c r="O89" s="6">
        <f>ROUND(IF(I89=0, IF(K89=0, 0, SIGN(-K89)), IF(K89=0, SIGN(I89), (I89-K89)/ABS(K89))),5)</f>
        <v>-0.23472999999999999</v>
      </c>
      <c r="Q89" s="27"/>
      <c r="R89" s="27"/>
      <c r="S89" s="27"/>
      <c r="T89" s="27"/>
      <c r="U89" s="27"/>
      <c r="V89" s="27" t="s">
        <v>90</v>
      </c>
      <c r="W89" s="27"/>
      <c r="X89" s="27"/>
      <c r="Y89" s="30">
        <f>ROUND(Y72+Y76+Y80+Y84+Y88,5)</f>
        <v>-159608</v>
      </c>
    </row>
    <row r="90" spans="1:25" ht="30" customHeight="1" x14ac:dyDescent="0.25">
      <c r="A90" s="1"/>
      <c r="B90" s="1"/>
      <c r="C90" s="1"/>
      <c r="D90" s="1"/>
      <c r="E90" s="1"/>
      <c r="F90" s="1" t="s">
        <v>91</v>
      </c>
      <c r="G90" s="1"/>
      <c r="H90" s="1"/>
      <c r="I90" s="4"/>
      <c r="J90" s="5"/>
      <c r="K90" s="4"/>
      <c r="L90" s="5"/>
      <c r="M90" s="4"/>
      <c r="N90" s="5"/>
      <c r="O90" s="6"/>
      <c r="Q90" s="27"/>
      <c r="R90" s="27"/>
      <c r="S90" s="27"/>
      <c r="T90" s="27"/>
      <c r="U90" s="27"/>
      <c r="V90" s="27" t="s">
        <v>91</v>
      </c>
      <c r="W90" s="27"/>
      <c r="X90" s="27"/>
      <c r="Y90" s="30"/>
    </row>
    <row r="91" spans="1:25" x14ac:dyDescent="0.25">
      <c r="A91" s="1"/>
      <c r="B91" s="1"/>
      <c r="C91" s="1"/>
      <c r="D91" s="1"/>
      <c r="E91" s="1"/>
      <c r="F91" s="1"/>
      <c r="G91" s="1" t="s">
        <v>92</v>
      </c>
      <c r="H91" s="1"/>
      <c r="I91" s="4">
        <v>-12990</v>
      </c>
      <c r="J91" s="5"/>
      <c r="K91" s="4">
        <v>-10600</v>
      </c>
      <c r="L91" s="5"/>
      <c r="M91" s="4">
        <f>ROUND((I91-K91),5)</f>
        <v>-2390</v>
      </c>
      <c r="N91" s="5"/>
      <c r="O91" s="6">
        <f>ROUND(IF(I91=0, IF(K91=0, 0, SIGN(-K91)), IF(K91=0, SIGN(I91), (I91-K91)/ABS(K91))),5)</f>
        <v>-0.22547</v>
      </c>
      <c r="Q91" s="27"/>
      <c r="R91" s="27"/>
      <c r="S91" s="27"/>
      <c r="T91" s="27"/>
      <c r="U91" s="27"/>
      <c r="V91" s="27"/>
      <c r="W91" s="27" t="s">
        <v>92</v>
      </c>
      <c r="X91" s="27"/>
      <c r="Y91" s="30">
        <v>-34667</v>
      </c>
    </row>
    <row r="92" spans="1:25" x14ac:dyDescent="0.25">
      <c r="A92" s="1"/>
      <c r="B92" s="1"/>
      <c r="C92" s="1"/>
      <c r="D92" s="1"/>
      <c r="E92" s="1"/>
      <c r="F92" s="1"/>
      <c r="G92" s="1" t="s">
        <v>93</v>
      </c>
      <c r="H92" s="1"/>
      <c r="I92" s="4">
        <v>-8580</v>
      </c>
      <c r="J92" s="5"/>
      <c r="K92" s="4">
        <v>-24860</v>
      </c>
      <c r="L92" s="5"/>
      <c r="M92" s="4">
        <f>ROUND((I92-K92),5)</f>
        <v>16280</v>
      </c>
      <c r="N92" s="5"/>
      <c r="O92" s="6">
        <f>ROUND(IF(I92=0, IF(K92=0, 0, SIGN(-K92)), IF(K92=0, SIGN(I92), (I92-K92)/ABS(K92))),5)</f>
        <v>0.65486999999999995</v>
      </c>
      <c r="Q92" s="27"/>
      <c r="R92" s="27"/>
      <c r="S92" s="27"/>
      <c r="T92" s="27"/>
      <c r="U92" s="27"/>
      <c r="V92" s="27"/>
      <c r="W92" s="27" t="s">
        <v>93</v>
      </c>
      <c r="X92" s="27"/>
      <c r="Y92" s="30"/>
    </row>
    <row r="93" spans="1:25" x14ac:dyDescent="0.25">
      <c r="A93" s="1"/>
      <c r="B93" s="1"/>
      <c r="C93" s="1"/>
      <c r="D93" s="1"/>
      <c r="E93" s="1"/>
      <c r="F93" s="1"/>
      <c r="G93" s="1" t="s">
        <v>94</v>
      </c>
      <c r="H93" s="1"/>
      <c r="I93" s="4">
        <v>-12800</v>
      </c>
      <c r="J93" s="5"/>
      <c r="K93" s="4">
        <v>-16210</v>
      </c>
      <c r="L93" s="5"/>
      <c r="M93" s="4">
        <f>ROUND((I93-K93),5)</f>
        <v>3410</v>
      </c>
      <c r="N93" s="5"/>
      <c r="O93" s="6">
        <f>ROUND(IF(I93=0, IF(K93=0, 0, SIGN(-K93)), IF(K93=0, SIGN(I93), (I93-K93)/ABS(K93))),5)</f>
        <v>0.21035999999999999</v>
      </c>
      <c r="Q93" s="27"/>
      <c r="R93" s="27"/>
      <c r="S93" s="27"/>
      <c r="T93" s="27"/>
      <c r="U93" s="27"/>
      <c r="V93" s="27"/>
      <c r="W93" s="27" t="s">
        <v>94</v>
      </c>
      <c r="X93" s="27"/>
      <c r="Y93" s="30">
        <v>-17758</v>
      </c>
    </row>
    <row r="94" spans="1:25" x14ac:dyDescent="0.25">
      <c r="A94" s="1"/>
      <c r="B94" s="1"/>
      <c r="C94" s="1"/>
      <c r="D94" s="1"/>
      <c r="E94" s="1"/>
      <c r="F94" s="1"/>
      <c r="G94" s="1" t="s">
        <v>95</v>
      </c>
      <c r="H94" s="1"/>
      <c r="I94" s="4"/>
      <c r="J94" s="5"/>
      <c r="K94" s="4"/>
      <c r="L94" s="5"/>
      <c r="M94" s="4"/>
      <c r="N94" s="5"/>
      <c r="O94" s="6"/>
      <c r="Q94" s="27"/>
      <c r="R94" s="27"/>
      <c r="S94" s="27"/>
      <c r="T94" s="27"/>
      <c r="U94" s="27"/>
      <c r="V94" s="27"/>
      <c r="W94" s="27" t="s">
        <v>95</v>
      </c>
      <c r="X94" s="27"/>
      <c r="Y94" s="30"/>
    </row>
    <row r="95" spans="1:25" ht="15.75" thickBot="1" x14ac:dyDescent="0.3">
      <c r="A95" s="1"/>
      <c r="B95" s="1"/>
      <c r="C95" s="1"/>
      <c r="D95" s="1"/>
      <c r="E95" s="1"/>
      <c r="F95" s="1"/>
      <c r="G95" s="1"/>
      <c r="H95" s="1" t="s">
        <v>96</v>
      </c>
      <c r="I95" s="9">
        <v>-38310</v>
      </c>
      <c r="J95" s="5"/>
      <c r="K95" s="9">
        <v>-48760</v>
      </c>
      <c r="L95" s="5"/>
      <c r="M95" s="9">
        <f>ROUND((I95-K95),5)</f>
        <v>10450</v>
      </c>
      <c r="N95" s="5"/>
      <c r="O95" s="10">
        <f>ROUND(IF(I95=0, IF(K95=0, 0, SIGN(-K95)), IF(K95=0, SIGN(I95), (I95-K95)/ABS(K95))),5)</f>
        <v>0.21432000000000001</v>
      </c>
      <c r="Q95" s="27"/>
      <c r="R95" s="27"/>
      <c r="S95" s="27"/>
      <c r="T95" s="27"/>
      <c r="U95" s="27"/>
      <c r="V95" s="27"/>
      <c r="W95" s="27"/>
      <c r="X95" s="27" t="s">
        <v>96</v>
      </c>
      <c r="Y95" s="32">
        <v>-17791</v>
      </c>
    </row>
    <row r="96" spans="1:25" ht="15.75" thickBot="1" x14ac:dyDescent="0.3">
      <c r="A96" s="1"/>
      <c r="B96" s="1"/>
      <c r="C96" s="1"/>
      <c r="D96" s="1"/>
      <c r="E96" s="1"/>
      <c r="F96" s="1"/>
      <c r="G96" s="1" t="s">
        <v>97</v>
      </c>
      <c r="H96" s="1"/>
      <c r="I96" s="13">
        <f>ROUND(SUM(I94:I95),5)</f>
        <v>-38310</v>
      </c>
      <c r="J96" s="5"/>
      <c r="K96" s="13">
        <f>ROUND(SUM(K94:K95),5)</f>
        <v>-48760</v>
      </c>
      <c r="L96" s="5"/>
      <c r="M96" s="13">
        <f>ROUND((I96-K96),5)</f>
        <v>10450</v>
      </c>
      <c r="N96" s="5"/>
      <c r="O96" s="14">
        <f>ROUND(IF(I96=0, IF(K96=0, 0, SIGN(-K96)), IF(K96=0, SIGN(I96), (I96-K96)/ABS(K96))),5)</f>
        <v>0.21432000000000001</v>
      </c>
      <c r="Q96" s="27"/>
      <c r="R96" s="27"/>
      <c r="S96" s="27"/>
      <c r="T96" s="27"/>
      <c r="U96" s="27"/>
      <c r="V96" s="27"/>
      <c r="W96" s="27" t="s">
        <v>97</v>
      </c>
      <c r="X96" s="27"/>
      <c r="Y96" s="34">
        <f>ROUND(SUM(Y94:Y95),5)</f>
        <v>-17791</v>
      </c>
    </row>
    <row r="97" spans="1:25" ht="30" customHeight="1" thickBot="1" x14ac:dyDescent="0.3">
      <c r="A97" s="1"/>
      <c r="B97" s="1"/>
      <c r="C97" s="1"/>
      <c r="D97" s="1"/>
      <c r="E97" s="1"/>
      <c r="F97" s="1" t="s">
        <v>98</v>
      </c>
      <c r="G97" s="1"/>
      <c r="H97" s="1"/>
      <c r="I97" s="13">
        <f>ROUND(SUM(I90:I93)+I96,5)</f>
        <v>-72680</v>
      </c>
      <c r="J97" s="5"/>
      <c r="K97" s="13">
        <f>ROUND(SUM(K90:K93)+K96,5)</f>
        <v>-100430</v>
      </c>
      <c r="L97" s="5"/>
      <c r="M97" s="13">
        <f>ROUND((I97-K97),5)</f>
        <v>27750</v>
      </c>
      <c r="N97" s="5"/>
      <c r="O97" s="14">
        <f>ROUND(IF(I97=0, IF(K97=0, 0, SIGN(-K97)), IF(K97=0, SIGN(I97), (I97-K97)/ABS(K97))),5)</f>
        <v>0.27631</v>
      </c>
      <c r="Q97" s="27"/>
      <c r="R97" s="27"/>
      <c r="S97" s="27"/>
      <c r="T97" s="27"/>
      <c r="U97" s="27"/>
      <c r="V97" s="27" t="s">
        <v>98</v>
      </c>
      <c r="W97" s="27"/>
      <c r="X97" s="27"/>
      <c r="Y97" s="34">
        <f>ROUND(SUM(Y90:Y93)+Y96,5)</f>
        <v>-70216</v>
      </c>
    </row>
    <row r="98" spans="1:25" ht="30" customHeight="1" thickBot="1" x14ac:dyDescent="0.3">
      <c r="A98" s="1"/>
      <c r="B98" s="1"/>
      <c r="C98" s="1"/>
      <c r="D98" s="1"/>
      <c r="E98" s="1" t="s">
        <v>99</v>
      </c>
      <c r="F98" s="1"/>
      <c r="G98" s="1"/>
      <c r="H98" s="1"/>
      <c r="I98" s="11">
        <f>ROUND(I33+I39+I45+I71+I89+I97,5)</f>
        <v>-803788.73</v>
      </c>
      <c r="J98" s="5"/>
      <c r="K98" s="11">
        <f>ROUND(K33+K39+K45+K71+K89+K97,5)</f>
        <v>-793062.59</v>
      </c>
      <c r="L98" s="5"/>
      <c r="M98" s="11">
        <f>ROUND((I98-K98),5)</f>
        <v>-10726.14</v>
      </c>
      <c r="N98" s="5"/>
      <c r="O98" s="12">
        <f>ROUND(IF(I98=0, IF(K98=0, 0, SIGN(-K98)), IF(K98=0, SIGN(I98), (I98-K98)/ABS(K98))),5)</f>
        <v>-1.3520000000000001E-2</v>
      </c>
      <c r="Q98" s="27"/>
      <c r="R98" s="27"/>
      <c r="S98" s="27"/>
      <c r="T98" s="27"/>
      <c r="U98" s="27" t="s">
        <v>99</v>
      </c>
      <c r="V98" s="27"/>
      <c r="W98" s="27"/>
      <c r="X98" s="27"/>
      <c r="Y98" s="33">
        <f>ROUND(Y33+Y39+Y45+Y71+Y89+Y97,5)</f>
        <v>-900858</v>
      </c>
    </row>
    <row r="99" spans="1:25" ht="30" customHeight="1" x14ac:dyDescent="0.25">
      <c r="A99" s="1"/>
      <c r="B99" s="1"/>
      <c r="C99" s="1"/>
      <c r="D99" s="1" t="s">
        <v>100</v>
      </c>
      <c r="E99" s="1"/>
      <c r="F99" s="1"/>
      <c r="G99" s="1"/>
      <c r="H99" s="1"/>
      <c r="I99" s="4">
        <f>ROUND(I4+I32+I98,5)</f>
        <v>3614124.89</v>
      </c>
      <c r="J99" s="5"/>
      <c r="K99" s="4">
        <f>ROUND(K4+K32+K98,5)</f>
        <v>3554850.42</v>
      </c>
      <c r="L99" s="5"/>
      <c r="M99" s="4">
        <f>ROUND((I99-K99),5)</f>
        <v>59274.47</v>
      </c>
      <c r="N99" s="5"/>
      <c r="O99" s="6">
        <f>ROUND(IF(I99=0, IF(K99=0, 0, SIGN(-K99)), IF(K99=0, SIGN(I99), (I99-K99)/ABS(K99))),5)</f>
        <v>1.6670000000000001E-2</v>
      </c>
      <c r="Q99" s="27"/>
      <c r="R99" s="27"/>
      <c r="S99" s="27"/>
      <c r="T99" s="27" t="s">
        <v>100</v>
      </c>
      <c r="U99" s="27"/>
      <c r="V99" s="27"/>
      <c r="W99" s="27"/>
      <c r="X99" s="27"/>
      <c r="Y99" s="30">
        <f>ROUND(Y4+Y32+Y98,5)</f>
        <v>3952151</v>
      </c>
    </row>
    <row r="100" spans="1:25" ht="30" customHeight="1" x14ac:dyDescent="0.25">
      <c r="A100" s="1"/>
      <c r="B100" s="1"/>
      <c r="C100" s="1"/>
      <c r="D100" s="1" t="s">
        <v>101</v>
      </c>
      <c r="E100" s="1"/>
      <c r="F100" s="1"/>
      <c r="G100" s="1"/>
      <c r="H100" s="1"/>
      <c r="I100" s="4"/>
      <c r="J100" s="5"/>
      <c r="K100" s="4"/>
      <c r="L100" s="5"/>
      <c r="M100" s="4"/>
      <c r="N100" s="5"/>
      <c r="O100" s="6"/>
      <c r="Q100" s="27"/>
      <c r="R100" s="27"/>
      <c r="S100" s="27"/>
      <c r="T100" s="27" t="s">
        <v>101</v>
      </c>
      <c r="U100" s="27"/>
      <c r="V100" s="27"/>
      <c r="W100" s="27"/>
      <c r="X100" s="27"/>
      <c r="Y100" s="30"/>
    </row>
    <row r="101" spans="1:25" ht="15.75" thickBot="1" x14ac:dyDescent="0.3">
      <c r="A101" s="1"/>
      <c r="B101" s="1"/>
      <c r="C101" s="1"/>
      <c r="D101" s="1"/>
      <c r="E101" s="1" t="s">
        <v>102</v>
      </c>
      <c r="F101" s="1"/>
      <c r="G101" s="1"/>
      <c r="H101" s="1"/>
      <c r="I101" s="7">
        <v>7930.33</v>
      </c>
      <c r="J101" s="5"/>
      <c r="K101" s="7">
        <v>20995.17</v>
      </c>
      <c r="L101" s="5"/>
      <c r="M101" s="7">
        <f>ROUND((I101-K101),5)</f>
        <v>-13064.84</v>
      </c>
      <c r="N101" s="5"/>
      <c r="O101" s="8">
        <f>ROUND(IF(I101=0, IF(K101=0, 0, SIGN(-K101)), IF(K101=0, SIGN(I101), (I101-K101)/ABS(K101))),5)</f>
        <v>-0.62228000000000006</v>
      </c>
      <c r="Q101" s="27"/>
      <c r="R101" s="27"/>
      <c r="S101" s="27"/>
      <c r="T101" s="27"/>
      <c r="U101" s="27" t="s">
        <v>102</v>
      </c>
      <c r="V101" s="27"/>
      <c r="W101" s="27"/>
      <c r="X101" s="27"/>
      <c r="Y101" s="30"/>
    </row>
    <row r="102" spans="1:25" x14ac:dyDescent="0.25">
      <c r="A102" s="1"/>
      <c r="B102" s="1"/>
      <c r="C102" s="1"/>
      <c r="D102" s="1" t="s">
        <v>103</v>
      </c>
      <c r="E102" s="1"/>
      <c r="F102" s="1"/>
      <c r="G102" s="1"/>
      <c r="H102" s="1"/>
      <c r="I102" s="4">
        <f>ROUND(SUM(I100:I101),5)</f>
        <v>7930.33</v>
      </c>
      <c r="J102" s="5"/>
      <c r="K102" s="4">
        <f>ROUND(SUM(K100:K101),5)</f>
        <v>20995.17</v>
      </c>
      <c r="L102" s="5"/>
      <c r="M102" s="4">
        <f>ROUND((I102-K102),5)</f>
        <v>-13064.84</v>
      </c>
      <c r="N102" s="5"/>
      <c r="O102" s="6">
        <f>ROUND(IF(I102=0, IF(K102=0, 0, SIGN(-K102)), IF(K102=0, SIGN(I102), (I102-K102)/ABS(K102))),5)</f>
        <v>-0.62228000000000006</v>
      </c>
      <c r="Q102" s="27"/>
      <c r="R102" s="27"/>
      <c r="S102" s="27"/>
      <c r="T102" s="27" t="s">
        <v>103</v>
      </c>
      <c r="U102" s="27"/>
      <c r="V102" s="27"/>
      <c r="W102" s="27"/>
      <c r="X102" s="27"/>
      <c r="Y102" s="30"/>
    </row>
    <row r="103" spans="1:25" ht="30" customHeight="1" x14ac:dyDescent="0.25">
      <c r="A103" s="1"/>
      <c r="B103" s="1"/>
      <c r="C103" s="1"/>
      <c r="D103" s="1" t="s">
        <v>104</v>
      </c>
      <c r="E103" s="1"/>
      <c r="F103" s="1"/>
      <c r="G103" s="1"/>
      <c r="H103" s="1"/>
      <c r="I103" s="4"/>
      <c r="J103" s="5"/>
      <c r="K103" s="4"/>
      <c r="L103" s="5"/>
      <c r="M103" s="4"/>
      <c r="N103" s="5"/>
      <c r="O103" s="6"/>
      <c r="Q103" s="27"/>
      <c r="R103" s="27"/>
      <c r="S103" s="27"/>
      <c r="T103" s="27" t="s">
        <v>104</v>
      </c>
      <c r="U103" s="27"/>
      <c r="V103" s="27"/>
      <c r="W103" s="27"/>
      <c r="X103" s="27"/>
      <c r="Y103" s="30"/>
    </row>
    <row r="104" spans="1:25" x14ac:dyDescent="0.25">
      <c r="A104" s="1"/>
      <c r="B104" s="1"/>
      <c r="C104" s="1"/>
      <c r="D104" s="1"/>
      <c r="E104" s="1" t="s">
        <v>105</v>
      </c>
      <c r="F104" s="1"/>
      <c r="G104" s="1"/>
      <c r="H104" s="1"/>
      <c r="I104" s="4"/>
      <c r="J104" s="5"/>
      <c r="K104" s="4"/>
      <c r="L104" s="5"/>
      <c r="M104" s="4"/>
      <c r="N104" s="5"/>
      <c r="O104" s="6"/>
      <c r="Q104" s="27"/>
      <c r="R104" s="27"/>
      <c r="S104" s="27"/>
      <c r="T104" s="27"/>
      <c r="U104" s="27" t="s">
        <v>105</v>
      </c>
      <c r="V104" s="27"/>
      <c r="W104" s="27"/>
      <c r="X104" s="27"/>
      <c r="Y104" s="30"/>
    </row>
    <row r="105" spans="1:25" x14ac:dyDescent="0.25">
      <c r="A105" s="1"/>
      <c r="B105" s="1"/>
      <c r="C105" s="1"/>
      <c r="D105" s="1"/>
      <c r="E105" s="1"/>
      <c r="F105" s="1" t="s">
        <v>106</v>
      </c>
      <c r="G105" s="1"/>
      <c r="H105" s="1"/>
      <c r="I105" s="4">
        <v>32507</v>
      </c>
      <c r="J105" s="5"/>
      <c r="K105" s="4">
        <v>40812</v>
      </c>
      <c r="L105" s="5"/>
      <c r="M105" s="4">
        <f>ROUND((I105-K105),5)</f>
        <v>-8305</v>
      </c>
      <c r="N105" s="5"/>
      <c r="O105" s="6">
        <f>ROUND(IF(I105=0, IF(K105=0, 0, SIGN(-K105)), IF(K105=0, SIGN(I105), (I105-K105)/ABS(K105))),5)</f>
        <v>-0.20349</v>
      </c>
      <c r="Q105" s="27"/>
      <c r="R105" s="27"/>
      <c r="S105" s="27"/>
      <c r="T105" s="27"/>
      <c r="U105" s="27"/>
      <c r="V105" s="27" t="s">
        <v>106</v>
      </c>
      <c r="W105" s="27"/>
      <c r="X105" s="27"/>
      <c r="Y105" s="30">
        <v>32000</v>
      </c>
    </row>
    <row r="106" spans="1:25" x14ac:dyDescent="0.25">
      <c r="A106" s="1"/>
      <c r="B106" s="1"/>
      <c r="C106" s="1"/>
      <c r="D106" s="1"/>
      <c r="E106" s="1"/>
      <c r="F106" s="1" t="s">
        <v>107</v>
      </c>
      <c r="G106" s="1"/>
      <c r="H106" s="1"/>
      <c r="I106" s="4">
        <v>6375.43</v>
      </c>
      <c r="J106" s="5"/>
      <c r="K106" s="4">
        <v>6998.49</v>
      </c>
      <c r="L106" s="5"/>
      <c r="M106" s="4">
        <f>ROUND((I106-K106),5)</f>
        <v>-623.05999999999995</v>
      </c>
      <c r="N106" s="5"/>
      <c r="O106" s="6">
        <f>ROUND(IF(I106=0, IF(K106=0, 0, SIGN(-K106)), IF(K106=0, SIGN(I106), (I106-K106)/ABS(K106))),5)</f>
        <v>-8.9029999999999998E-2</v>
      </c>
      <c r="Q106" s="27"/>
      <c r="R106" s="27"/>
      <c r="S106" s="27"/>
      <c r="T106" s="27"/>
      <c r="U106" s="27"/>
      <c r="V106" s="27" t="s">
        <v>107</v>
      </c>
      <c r="W106" s="27"/>
      <c r="X106" s="27"/>
      <c r="Y106" s="30">
        <v>6000</v>
      </c>
    </row>
    <row r="107" spans="1:25" ht="15.75" thickBot="1" x14ac:dyDescent="0.3">
      <c r="A107" s="1"/>
      <c r="B107" s="1"/>
      <c r="C107" s="1"/>
      <c r="D107" s="1"/>
      <c r="E107" s="1"/>
      <c r="F107" s="1" t="s">
        <v>108</v>
      </c>
      <c r="G107" s="1"/>
      <c r="H107" s="1"/>
      <c r="I107" s="7">
        <v>74501</v>
      </c>
      <c r="J107" s="5"/>
      <c r="K107" s="7">
        <v>67392.84</v>
      </c>
      <c r="L107" s="5"/>
      <c r="M107" s="7">
        <f>ROUND((I107-K107),5)</f>
        <v>7108.16</v>
      </c>
      <c r="N107" s="5"/>
      <c r="O107" s="8">
        <f>ROUND(IF(I107=0, IF(K107=0, 0, SIGN(-K107)), IF(K107=0, SIGN(I107), (I107-K107)/ABS(K107))),5)</f>
        <v>0.10546999999999999</v>
      </c>
      <c r="Q107" s="27"/>
      <c r="R107" s="27"/>
      <c r="S107" s="27"/>
      <c r="T107" s="27"/>
      <c r="U107" s="27"/>
      <c r="V107" s="27" t="s">
        <v>108</v>
      </c>
      <c r="W107" s="27"/>
      <c r="X107" s="27"/>
      <c r="Y107" s="31">
        <v>72810</v>
      </c>
    </row>
    <row r="108" spans="1:25" x14ac:dyDescent="0.25">
      <c r="A108" s="1"/>
      <c r="B108" s="1"/>
      <c r="C108" s="1"/>
      <c r="D108" s="1"/>
      <c r="E108" s="1" t="s">
        <v>109</v>
      </c>
      <c r="F108" s="1"/>
      <c r="G108" s="1"/>
      <c r="H108" s="1"/>
      <c r="I108" s="4">
        <f>ROUND(SUM(I104:I107),5)</f>
        <v>113383.43</v>
      </c>
      <c r="J108" s="5"/>
      <c r="K108" s="4">
        <f>ROUND(SUM(K104:K107),5)</f>
        <v>115203.33</v>
      </c>
      <c r="L108" s="5"/>
      <c r="M108" s="4">
        <f>ROUND((I108-K108),5)</f>
        <v>-1819.9</v>
      </c>
      <c r="N108" s="5"/>
      <c r="O108" s="6">
        <f>ROUND(IF(I108=0, IF(K108=0, 0, SIGN(-K108)), IF(K108=0, SIGN(I108), (I108-K108)/ABS(K108))),5)</f>
        <v>-1.5800000000000002E-2</v>
      </c>
      <c r="Q108" s="27"/>
      <c r="R108" s="27"/>
      <c r="S108" s="27"/>
      <c r="T108" s="27"/>
      <c r="U108" s="27" t="s">
        <v>109</v>
      </c>
      <c r="V108" s="27"/>
      <c r="W108" s="27"/>
      <c r="X108" s="27"/>
      <c r="Y108" s="30">
        <f>ROUND(SUM(Y104:Y107),5)</f>
        <v>110810</v>
      </c>
    </row>
    <row r="109" spans="1:25" ht="30" customHeight="1" x14ac:dyDescent="0.25">
      <c r="A109" s="1"/>
      <c r="B109" s="1"/>
      <c r="C109" s="1"/>
      <c r="D109" s="1"/>
      <c r="E109" s="1" t="s">
        <v>110</v>
      </c>
      <c r="F109" s="1"/>
      <c r="G109" s="1"/>
      <c r="H109" s="1"/>
      <c r="I109" s="4"/>
      <c r="J109" s="5"/>
      <c r="K109" s="4"/>
      <c r="L109" s="5"/>
      <c r="M109" s="4"/>
      <c r="N109" s="5"/>
      <c r="O109" s="6"/>
      <c r="Q109" s="27"/>
      <c r="R109" s="27"/>
      <c r="S109" s="27"/>
      <c r="T109" s="27"/>
      <c r="U109" s="27" t="s">
        <v>110</v>
      </c>
      <c r="V109" s="27"/>
      <c r="W109" s="27"/>
      <c r="X109" s="27"/>
      <c r="Y109" s="30"/>
    </row>
    <row r="110" spans="1:25" x14ac:dyDescent="0.25">
      <c r="A110" s="1"/>
      <c r="B110" s="1"/>
      <c r="C110" s="1"/>
      <c r="D110" s="1"/>
      <c r="E110" s="1"/>
      <c r="F110" s="1" t="s">
        <v>111</v>
      </c>
      <c r="G110" s="1"/>
      <c r="H110" s="1"/>
      <c r="I110" s="4">
        <v>14937</v>
      </c>
      <c r="J110" s="5"/>
      <c r="K110" s="4">
        <v>10537</v>
      </c>
      <c r="L110" s="5"/>
      <c r="M110" s="4">
        <f>ROUND((I110-K110),5)</f>
        <v>4400</v>
      </c>
      <c r="N110" s="5"/>
      <c r="O110" s="6">
        <f>ROUND(IF(I110=0, IF(K110=0, 0, SIGN(-K110)), IF(K110=0, SIGN(I110), (I110-K110)/ABS(K110))),5)</f>
        <v>0.41758000000000001</v>
      </c>
      <c r="Q110" s="27"/>
      <c r="R110" s="27"/>
      <c r="S110" s="27"/>
      <c r="T110" s="27"/>
      <c r="U110" s="27"/>
      <c r="V110" s="27" t="s">
        <v>111</v>
      </c>
      <c r="W110" s="27"/>
      <c r="X110" s="27"/>
      <c r="Y110" s="30">
        <v>14000</v>
      </c>
    </row>
    <row r="111" spans="1:25" x14ac:dyDescent="0.25">
      <c r="A111" s="1"/>
      <c r="B111" s="1"/>
      <c r="C111" s="1"/>
      <c r="D111" s="1"/>
      <c r="E111" s="1"/>
      <c r="F111" s="1" t="s">
        <v>112</v>
      </c>
      <c r="G111" s="1"/>
      <c r="H111" s="1"/>
      <c r="I111" s="4">
        <v>8837.2900000000009</v>
      </c>
      <c r="J111" s="5"/>
      <c r="K111" s="4">
        <v>9439.9699999999993</v>
      </c>
      <c r="L111" s="5"/>
      <c r="M111" s="4">
        <f>ROUND((I111-K111),5)</f>
        <v>-602.67999999999995</v>
      </c>
      <c r="N111" s="5"/>
      <c r="O111" s="6">
        <f>ROUND(IF(I111=0, IF(K111=0, 0, SIGN(-K111)), IF(K111=0, SIGN(I111), (I111-K111)/ABS(K111))),5)</f>
        <v>-6.3839999999999994E-2</v>
      </c>
      <c r="Q111" s="27"/>
      <c r="R111" s="27"/>
      <c r="S111" s="27"/>
      <c r="T111" s="27"/>
      <c r="U111" s="27"/>
      <c r="V111" s="27" t="s">
        <v>112</v>
      </c>
      <c r="W111" s="27"/>
      <c r="X111" s="27"/>
      <c r="Y111" s="30">
        <v>9000</v>
      </c>
    </row>
    <row r="112" spans="1:25" ht="15.75" thickBot="1" x14ac:dyDescent="0.3">
      <c r="A112" s="1"/>
      <c r="B112" s="1"/>
      <c r="C112" s="1"/>
      <c r="D112" s="1"/>
      <c r="E112" s="1"/>
      <c r="F112" s="1" t="s">
        <v>113</v>
      </c>
      <c r="G112" s="1"/>
      <c r="H112" s="1"/>
      <c r="I112" s="7">
        <v>16660</v>
      </c>
      <c r="J112" s="5"/>
      <c r="K112" s="7">
        <v>13337.31</v>
      </c>
      <c r="L112" s="5"/>
      <c r="M112" s="7">
        <f>ROUND((I112-K112),5)</f>
        <v>3322.69</v>
      </c>
      <c r="N112" s="5"/>
      <c r="O112" s="8">
        <f>ROUND(IF(I112=0, IF(K112=0, 0, SIGN(-K112)), IF(K112=0, SIGN(I112), (I112-K112)/ABS(K112))),5)</f>
        <v>0.24912999999999999</v>
      </c>
      <c r="Q112" s="27"/>
      <c r="R112" s="27"/>
      <c r="S112" s="27"/>
      <c r="T112" s="27"/>
      <c r="U112" s="27"/>
      <c r="V112" s="27" t="s">
        <v>113</v>
      </c>
      <c r="W112" s="27"/>
      <c r="X112" s="27"/>
      <c r="Y112" s="31">
        <v>11500</v>
      </c>
    </row>
    <row r="113" spans="1:25" x14ac:dyDescent="0.25">
      <c r="A113" s="1"/>
      <c r="B113" s="1"/>
      <c r="C113" s="1"/>
      <c r="D113" s="1"/>
      <c r="E113" s="1" t="s">
        <v>114</v>
      </c>
      <c r="F113" s="1"/>
      <c r="G113" s="1"/>
      <c r="H113" s="1"/>
      <c r="I113" s="4">
        <f>ROUND(SUM(I109:I112),5)</f>
        <v>40434.29</v>
      </c>
      <c r="J113" s="5"/>
      <c r="K113" s="4">
        <f>ROUND(SUM(K109:K112),5)</f>
        <v>33314.28</v>
      </c>
      <c r="L113" s="5"/>
      <c r="M113" s="4">
        <f>ROUND((I113-K113),5)</f>
        <v>7120.01</v>
      </c>
      <c r="N113" s="5"/>
      <c r="O113" s="6">
        <f>ROUND(IF(I113=0, IF(K113=0, 0, SIGN(-K113)), IF(K113=0, SIGN(I113), (I113-K113)/ABS(K113))),5)</f>
        <v>0.21371999999999999</v>
      </c>
      <c r="Q113" s="27"/>
      <c r="R113" s="27"/>
      <c r="S113" s="27"/>
      <c r="T113" s="27"/>
      <c r="U113" s="27" t="s">
        <v>114</v>
      </c>
      <c r="V113" s="27"/>
      <c r="W113" s="27"/>
      <c r="X113" s="27"/>
      <c r="Y113" s="30">
        <f>ROUND(SUM(Y109:Y112),5)</f>
        <v>34500</v>
      </c>
    </row>
    <row r="114" spans="1:25" ht="30" customHeight="1" x14ac:dyDescent="0.25">
      <c r="A114" s="1"/>
      <c r="B114" s="1"/>
      <c r="C114" s="1"/>
      <c r="D114" s="1"/>
      <c r="E114" s="1" t="s">
        <v>115</v>
      </c>
      <c r="F114" s="1"/>
      <c r="G114" s="1"/>
      <c r="H114" s="1"/>
      <c r="I114" s="4"/>
      <c r="J114" s="5"/>
      <c r="K114" s="4"/>
      <c r="L114" s="5"/>
      <c r="M114" s="4"/>
      <c r="N114" s="5"/>
      <c r="O114" s="6"/>
      <c r="Q114" s="27"/>
      <c r="R114" s="27"/>
      <c r="S114" s="27"/>
      <c r="T114" s="27"/>
      <c r="U114" s="27" t="s">
        <v>115</v>
      </c>
      <c r="V114" s="27"/>
      <c r="W114" s="27"/>
      <c r="X114" s="27"/>
      <c r="Y114" s="30"/>
    </row>
    <row r="115" spans="1:25" x14ac:dyDescent="0.25">
      <c r="A115" s="1"/>
      <c r="B115" s="1"/>
      <c r="C115" s="1"/>
      <c r="D115" s="1"/>
      <c r="E115" s="1"/>
      <c r="F115" s="1" t="s">
        <v>116</v>
      </c>
      <c r="G115" s="1"/>
      <c r="H115" s="1"/>
      <c r="I115" s="4">
        <v>13640</v>
      </c>
      <c r="J115" s="5"/>
      <c r="K115" s="4">
        <v>10553.56</v>
      </c>
      <c r="L115" s="5"/>
      <c r="M115" s="4">
        <f>ROUND((I115-K115),5)</f>
        <v>3086.44</v>
      </c>
      <c r="N115" s="5"/>
      <c r="O115" s="6">
        <f>ROUND(IF(I115=0, IF(K115=0, 0, SIGN(-K115)), IF(K115=0, SIGN(I115), (I115-K115)/ABS(K115))),5)</f>
        <v>0.29244999999999999</v>
      </c>
      <c r="Q115" s="27"/>
      <c r="R115" s="27"/>
      <c r="S115" s="27"/>
      <c r="T115" s="27"/>
      <c r="U115" s="27"/>
      <c r="V115" s="27" t="s">
        <v>116</v>
      </c>
      <c r="W115" s="27"/>
      <c r="X115" s="27"/>
      <c r="Y115" s="30">
        <v>10000</v>
      </c>
    </row>
    <row r="116" spans="1:25" x14ac:dyDescent="0.25">
      <c r="A116" s="1"/>
      <c r="B116" s="1"/>
      <c r="C116" s="1"/>
      <c r="D116" s="1"/>
      <c r="E116" s="1"/>
      <c r="F116" s="1" t="s">
        <v>117</v>
      </c>
      <c r="G116" s="1"/>
      <c r="H116" s="1"/>
      <c r="I116" s="4">
        <v>12053.33</v>
      </c>
      <c r="J116" s="5"/>
      <c r="K116" s="4">
        <v>9690.9500000000007</v>
      </c>
      <c r="L116" s="5"/>
      <c r="M116" s="4">
        <f>ROUND((I116-K116),5)</f>
        <v>2362.38</v>
      </c>
      <c r="N116" s="5"/>
      <c r="O116" s="6">
        <f>ROUND(IF(I116=0, IF(K116=0, 0, SIGN(-K116)), IF(K116=0, SIGN(I116), (I116-K116)/ABS(K116))),5)</f>
        <v>0.24376999999999999</v>
      </c>
      <c r="Q116" s="27"/>
      <c r="R116" s="27"/>
      <c r="S116" s="27"/>
      <c r="T116" s="27"/>
      <c r="U116" s="27"/>
      <c r="V116" s="27" t="s">
        <v>117</v>
      </c>
      <c r="W116" s="27"/>
      <c r="X116" s="27"/>
      <c r="Y116" s="30">
        <v>10000</v>
      </c>
    </row>
    <row r="117" spans="1:25" ht="15.75" thickBot="1" x14ac:dyDescent="0.3">
      <c r="A117" s="1"/>
      <c r="B117" s="1"/>
      <c r="C117" s="1"/>
      <c r="D117" s="1"/>
      <c r="E117" s="1"/>
      <c r="F117" s="1" t="s">
        <v>118</v>
      </c>
      <c r="G117" s="1"/>
      <c r="H117" s="1"/>
      <c r="I117" s="7">
        <v>25038</v>
      </c>
      <c r="J117" s="5"/>
      <c r="K117" s="7">
        <v>19964.86</v>
      </c>
      <c r="L117" s="5"/>
      <c r="M117" s="7">
        <f>ROUND((I117-K117),5)</f>
        <v>5073.1400000000003</v>
      </c>
      <c r="N117" s="5"/>
      <c r="O117" s="8">
        <f>ROUND(IF(I117=0, IF(K117=0, 0, SIGN(-K117)), IF(K117=0, SIGN(I117), (I117-K117)/ABS(K117))),5)</f>
        <v>0.25409999999999999</v>
      </c>
      <c r="Q117" s="27"/>
      <c r="R117" s="27"/>
      <c r="S117" s="27"/>
      <c r="T117" s="27"/>
      <c r="U117" s="27"/>
      <c r="V117" s="27" t="s">
        <v>118</v>
      </c>
      <c r="W117" s="27"/>
      <c r="X117" s="27"/>
      <c r="Y117" s="31">
        <v>16918</v>
      </c>
    </row>
    <row r="118" spans="1:25" x14ac:dyDescent="0.25">
      <c r="A118" s="1"/>
      <c r="B118" s="1"/>
      <c r="C118" s="1"/>
      <c r="D118" s="1"/>
      <c r="E118" s="1" t="s">
        <v>119</v>
      </c>
      <c r="F118" s="1"/>
      <c r="G118" s="1"/>
      <c r="H118" s="1"/>
      <c r="I118" s="4">
        <f>ROUND(SUM(I114:I117),5)</f>
        <v>50731.33</v>
      </c>
      <c r="J118" s="5"/>
      <c r="K118" s="4">
        <f>ROUND(SUM(K114:K117),5)</f>
        <v>40209.370000000003</v>
      </c>
      <c r="L118" s="5"/>
      <c r="M118" s="4">
        <f>ROUND((I118-K118),5)</f>
        <v>10521.96</v>
      </c>
      <c r="N118" s="5"/>
      <c r="O118" s="6">
        <f>ROUND(IF(I118=0, IF(K118=0, 0, SIGN(-K118)), IF(K118=0, SIGN(I118), (I118-K118)/ABS(K118))),5)</f>
        <v>0.26168000000000002</v>
      </c>
      <c r="Q118" s="27"/>
      <c r="R118" s="27"/>
      <c r="S118" s="27"/>
      <c r="T118" s="27"/>
      <c r="U118" s="27" t="s">
        <v>119</v>
      </c>
      <c r="V118" s="27"/>
      <c r="W118" s="27"/>
      <c r="X118" s="27"/>
      <c r="Y118" s="30">
        <f>ROUND(SUM(Y114:Y117),5)</f>
        <v>36918</v>
      </c>
    </row>
    <row r="119" spans="1:25" ht="30" customHeight="1" x14ac:dyDescent="0.25">
      <c r="A119" s="1"/>
      <c r="B119" s="1"/>
      <c r="C119" s="1"/>
      <c r="D119" s="1"/>
      <c r="E119" s="1" t="s">
        <v>120</v>
      </c>
      <c r="F119" s="1"/>
      <c r="G119" s="1"/>
      <c r="H119" s="1"/>
      <c r="I119" s="4"/>
      <c r="J119" s="5"/>
      <c r="K119" s="4"/>
      <c r="L119" s="5"/>
      <c r="M119" s="4"/>
      <c r="N119" s="5"/>
      <c r="O119" s="6"/>
      <c r="Q119" s="27"/>
      <c r="R119" s="27"/>
      <c r="S119" s="27"/>
      <c r="T119" s="27"/>
      <c r="U119" s="27" t="s">
        <v>120</v>
      </c>
      <c r="V119" s="27"/>
      <c r="W119" s="27"/>
      <c r="X119" s="27"/>
      <c r="Y119" s="30"/>
    </row>
    <row r="120" spans="1:25" x14ac:dyDescent="0.25">
      <c r="A120" s="1"/>
      <c r="B120" s="1"/>
      <c r="C120" s="1"/>
      <c r="D120" s="1"/>
      <c r="E120" s="1"/>
      <c r="F120" s="1" t="s">
        <v>121</v>
      </c>
      <c r="G120" s="1"/>
      <c r="H120" s="1"/>
      <c r="I120" s="4">
        <v>4900</v>
      </c>
      <c r="J120" s="5"/>
      <c r="K120" s="4">
        <v>4500</v>
      </c>
      <c r="L120" s="5"/>
      <c r="M120" s="4">
        <f>ROUND((I120-K120),5)</f>
        <v>400</v>
      </c>
      <c r="N120" s="5"/>
      <c r="O120" s="6">
        <f>ROUND(IF(I120=0, IF(K120=0, 0, SIGN(-K120)), IF(K120=0, SIGN(I120), (I120-K120)/ABS(K120))),5)</f>
        <v>8.8889999999999997E-2</v>
      </c>
      <c r="Q120" s="27"/>
      <c r="R120" s="27"/>
      <c r="S120" s="27"/>
      <c r="T120" s="27"/>
      <c r="U120" s="27"/>
      <c r="V120" s="27" t="s">
        <v>121</v>
      </c>
      <c r="W120" s="27"/>
      <c r="X120" s="27"/>
      <c r="Y120" s="30">
        <v>4500</v>
      </c>
    </row>
    <row r="121" spans="1:25" x14ac:dyDescent="0.25">
      <c r="A121" s="1"/>
      <c r="B121" s="1"/>
      <c r="C121" s="1"/>
      <c r="D121" s="1"/>
      <c r="E121" s="1"/>
      <c r="F121" s="1" t="s">
        <v>122</v>
      </c>
      <c r="G121" s="1"/>
      <c r="H121" s="1"/>
      <c r="I121" s="4">
        <v>6568.52</v>
      </c>
      <c r="J121" s="5"/>
      <c r="K121" s="4">
        <v>5449.4</v>
      </c>
      <c r="L121" s="5"/>
      <c r="M121" s="4">
        <f>ROUND((I121-K121),5)</f>
        <v>1119.1199999999999</v>
      </c>
      <c r="N121" s="5"/>
      <c r="O121" s="6">
        <f>ROUND(IF(I121=0, IF(K121=0, 0, SIGN(-K121)), IF(K121=0, SIGN(I121), (I121-K121)/ABS(K121))),5)</f>
        <v>0.20537</v>
      </c>
      <c r="Q121" s="27"/>
      <c r="R121" s="27"/>
      <c r="S121" s="27"/>
      <c r="T121" s="27"/>
      <c r="U121" s="27"/>
      <c r="V121" s="27" t="s">
        <v>122</v>
      </c>
      <c r="W121" s="27"/>
      <c r="X121" s="27"/>
      <c r="Y121" s="30">
        <v>7000</v>
      </c>
    </row>
    <row r="122" spans="1:25" ht="15.75" thickBot="1" x14ac:dyDescent="0.3">
      <c r="A122" s="1"/>
      <c r="B122" s="1"/>
      <c r="C122" s="1"/>
      <c r="D122" s="1"/>
      <c r="E122" s="1"/>
      <c r="F122" s="1" t="s">
        <v>123</v>
      </c>
      <c r="G122" s="1"/>
      <c r="H122" s="1"/>
      <c r="I122" s="9">
        <v>36386</v>
      </c>
      <c r="J122" s="5"/>
      <c r="K122" s="9">
        <v>28764.86</v>
      </c>
      <c r="L122" s="5"/>
      <c r="M122" s="9">
        <f>ROUND((I122-K122),5)</f>
        <v>7621.14</v>
      </c>
      <c r="N122" s="5"/>
      <c r="O122" s="10">
        <f>ROUND(IF(I122=0, IF(K122=0, 0, SIGN(-K122)), IF(K122=0, SIGN(I122), (I122-K122)/ABS(K122))),5)</f>
        <v>0.26495000000000002</v>
      </c>
      <c r="Q122" s="27"/>
      <c r="R122" s="27"/>
      <c r="S122" s="27"/>
      <c r="T122" s="27"/>
      <c r="U122" s="27"/>
      <c r="V122" s="27" t="s">
        <v>123</v>
      </c>
      <c r="W122" s="27"/>
      <c r="X122" s="27"/>
      <c r="Y122" s="32">
        <v>31427</v>
      </c>
    </row>
    <row r="123" spans="1:25" ht="15.75" thickBot="1" x14ac:dyDescent="0.3">
      <c r="A123" s="1"/>
      <c r="B123" s="1"/>
      <c r="C123" s="1"/>
      <c r="D123" s="1"/>
      <c r="E123" s="1" t="s">
        <v>124</v>
      </c>
      <c r="F123" s="1"/>
      <c r="G123" s="1"/>
      <c r="H123" s="1"/>
      <c r="I123" s="11">
        <f>ROUND(SUM(I119:I122),5)</f>
        <v>47854.52</v>
      </c>
      <c r="J123" s="5"/>
      <c r="K123" s="11">
        <f>ROUND(SUM(K119:K122),5)</f>
        <v>38714.26</v>
      </c>
      <c r="L123" s="5"/>
      <c r="M123" s="11">
        <f>ROUND((I123-K123),5)</f>
        <v>9140.26</v>
      </c>
      <c r="N123" s="5"/>
      <c r="O123" s="12">
        <f>ROUND(IF(I123=0, IF(K123=0, 0, SIGN(-K123)), IF(K123=0, SIGN(I123), (I123-K123)/ABS(K123))),5)</f>
        <v>0.2361</v>
      </c>
      <c r="Q123" s="27"/>
      <c r="R123" s="27"/>
      <c r="S123" s="27"/>
      <c r="T123" s="27"/>
      <c r="U123" s="27" t="s">
        <v>124</v>
      </c>
      <c r="V123" s="27"/>
      <c r="W123" s="27"/>
      <c r="X123" s="27"/>
      <c r="Y123" s="33">
        <f>ROUND(SUM(Y119:Y122),5)</f>
        <v>42927</v>
      </c>
    </row>
    <row r="124" spans="1:25" ht="30" customHeight="1" x14ac:dyDescent="0.25">
      <c r="A124" s="1"/>
      <c r="B124" s="1"/>
      <c r="C124" s="1"/>
      <c r="D124" s="1" t="s">
        <v>125</v>
      </c>
      <c r="E124" s="1"/>
      <c r="F124" s="1"/>
      <c r="G124" s="1"/>
      <c r="H124" s="1"/>
      <c r="I124" s="4">
        <f>ROUND(I103+I108+I113+I118+I123,5)</f>
        <v>252403.57</v>
      </c>
      <c r="J124" s="5"/>
      <c r="K124" s="4">
        <f>ROUND(K103+K108+K113+K118+K123,5)</f>
        <v>227441.24</v>
      </c>
      <c r="L124" s="5"/>
      <c r="M124" s="4">
        <f>ROUND((I124-K124),5)</f>
        <v>24962.33</v>
      </c>
      <c r="N124" s="5"/>
      <c r="O124" s="6">
        <f>ROUND(IF(I124=0, IF(K124=0, 0, SIGN(-K124)), IF(K124=0, SIGN(I124), (I124-K124)/ABS(K124))),5)</f>
        <v>0.10975</v>
      </c>
      <c r="Q124" s="27"/>
      <c r="R124" s="27"/>
      <c r="S124" s="27"/>
      <c r="T124" s="27" t="s">
        <v>125</v>
      </c>
      <c r="U124" s="27"/>
      <c r="V124" s="27"/>
      <c r="W124" s="27"/>
      <c r="X124" s="27"/>
      <c r="Y124" s="30">
        <f>ROUND(Y103+Y108+Y113+Y118+Y123,5)</f>
        <v>225155</v>
      </c>
    </row>
    <row r="125" spans="1:25" ht="30" customHeight="1" x14ac:dyDescent="0.25">
      <c r="A125" s="1"/>
      <c r="B125" s="1"/>
      <c r="C125" s="1"/>
      <c r="D125" s="1" t="s">
        <v>126</v>
      </c>
      <c r="E125" s="1"/>
      <c r="F125" s="1"/>
      <c r="G125" s="1"/>
      <c r="H125" s="1"/>
      <c r="I125" s="4"/>
      <c r="J125" s="5"/>
      <c r="K125" s="4"/>
      <c r="L125" s="5"/>
      <c r="M125" s="4"/>
      <c r="N125" s="5"/>
      <c r="O125" s="6"/>
      <c r="Q125" s="27"/>
      <c r="R125" s="27"/>
      <c r="S125" s="27"/>
      <c r="T125" s="27" t="s">
        <v>126</v>
      </c>
      <c r="U125" s="27"/>
      <c r="V125" s="27"/>
      <c r="W125" s="27"/>
      <c r="X125" s="27"/>
      <c r="Y125" s="30"/>
    </row>
    <row r="126" spans="1:25" x14ac:dyDescent="0.25">
      <c r="A126" s="1"/>
      <c r="B126" s="1"/>
      <c r="C126" s="1"/>
      <c r="D126" s="1"/>
      <c r="E126" s="1" t="s">
        <v>127</v>
      </c>
      <c r="F126" s="1"/>
      <c r="G126" s="1"/>
      <c r="H126" s="1"/>
      <c r="I126" s="4"/>
      <c r="J126" s="5"/>
      <c r="K126" s="4"/>
      <c r="L126" s="5"/>
      <c r="M126" s="4"/>
      <c r="N126" s="5"/>
      <c r="O126" s="6"/>
      <c r="Q126" s="27"/>
      <c r="R126" s="27"/>
      <c r="S126" s="27"/>
      <c r="T126" s="27"/>
      <c r="U126" s="27" t="s">
        <v>127</v>
      </c>
      <c r="V126" s="27"/>
      <c r="W126" s="27"/>
      <c r="X126" s="27"/>
      <c r="Y126" s="30"/>
    </row>
    <row r="127" spans="1:25" x14ac:dyDescent="0.25">
      <c r="A127" s="1"/>
      <c r="B127" s="1"/>
      <c r="C127" s="1"/>
      <c r="D127" s="1"/>
      <c r="E127" s="1"/>
      <c r="F127" s="1" t="s">
        <v>128</v>
      </c>
      <c r="G127" s="1"/>
      <c r="H127" s="1"/>
      <c r="I127" s="4">
        <v>0</v>
      </c>
      <c r="J127" s="5"/>
      <c r="K127" s="4">
        <v>35500</v>
      </c>
      <c r="L127" s="5"/>
      <c r="M127" s="4">
        <f>ROUND((I127-K127),5)</f>
        <v>-35500</v>
      </c>
      <c r="N127" s="5"/>
      <c r="O127" s="6">
        <f>ROUND(IF(I127=0, IF(K127=0, 0, SIGN(-K127)), IF(K127=0, SIGN(I127), (I127-K127)/ABS(K127))),5)</f>
        <v>-1</v>
      </c>
      <c r="Q127" s="27"/>
      <c r="R127" s="27"/>
      <c r="S127" s="27"/>
      <c r="T127" s="27"/>
      <c r="U127" s="27"/>
      <c r="V127" s="27" t="s">
        <v>128</v>
      </c>
      <c r="W127" s="27"/>
      <c r="X127" s="27"/>
      <c r="Y127" s="30">
        <v>41900</v>
      </c>
    </row>
    <row r="128" spans="1:25" ht="15.75" thickBot="1" x14ac:dyDescent="0.3">
      <c r="A128" s="1"/>
      <c r="B128" s="1"/>
      <c r="C128" s="1"/>
      <c r="D128" s="1"/>
      <c r="E128" s="1"/>
      <c r="F128" s="1" t="s">
        <v>129</v>
      </c>
      <c r="G128" s="1"/>
      <c r="H128" s="1"/>
      <c r="I128" s="7">
        <v>0</v>
      </c>
      <c r="J128" s="5"/>
      <c r="K128" s="7">
        <v>20019</v>
      </c>
      <c r="L128" s="5"/>
      <c r="M128" s="7">
        <f>ROUND((I128-K128),5)</f>
        <v>-20019</v>
      </c>
      <c r="N128" s="5"/>
      <c r="O128" s="8">
        <f>ROUND(IF(I128=0, IF(K128=0, 0, SIGN(-K128)), IF(K128=0, SIGN(I128), (I128-K128)/ABS(K128))),5)</f>
        <v>-1</v>
      </c>
      <c r="Q128" s="27"/>
      <c r="R128" s="27"/>
      <c r="S128" s="27"/>
      <c r="T128" s="27"/>
      <c r="U128" s="27"/>
      <c r="V128" s="27" t="s">
        <v>129</v>
      </c>
      <c r="W128" s="27"/>
      <c r="X128" s="27"/>
      <c r="Y128" s="31">
        <v>21400</v>
      </c>
    </row>
    <row r="129" spans="1:25" x14ac:dyDescent="0.25">
      <c r="A129" s="1"/>
      <c r="B129" s="1"/>
      <c r="C129" s="1"/>
      <c r="D129" s="1"/>
      <c r="E129" s="1" t="s">
        <v>130</v>
      </c>
      <c r="F129" s="1"/>
      <c r="G129" s="1"/>
      <c r="H129" s="1"/>
      <c r="I129" s="4">
        <f>ROUND(SUM(I126:I128),5)</f>
        <v>0</v>
      </c>
      <c r="J129" s="5"/>
      <c r="K129" s="4">
        <f>ROUND(SUM(K126:K128),5)</f>
        <v>55519</v>
      </c>
      <c r="L129" s="5"/>
      <c r="M129" s="4">
        <f>ROUND((I129-K129),5)</f>
        <v>-55519</v>
      </c>
      <c r="N129" s="5"/>
      <c r="O129" s="6">
        <f>ROUND(IF(I129=0, IF(K129=0, 0, SIGN(-K129)), IF(K129=0, SIGN(I129), (I129-K129)/ABS(K129))),5)</f>
        <v>-1</v>
      </c>
      <c r="Q129" s="27"/>
      <c r="R129" s="27"/>
      <c r="S129" s="27"/>
      <c r="T129" s="27"/>
      <c r="U129" s="27" t="s">
        <v>130</v>
      </c>
      <c r="V129" s="27"/>
      <c r="W129" s="27"/>
      <c r="X129" s="27"/>
      <c r="Y129" s="30">
        <f>ROUND(SUM(Y126:Y128),5)</f>
        <v>63300</v>
      </c>
    </row>
    <row r="130" spans="1:25" ht="30" customHeight="1" x14ac:dyDescent="0.25">
      <c r="A130" s="1"/>
      <c r="B130" s="1"/>
      <c r="C130" s="1"/>
      <c r="D130" s="1"/>
      <c r="E130" s="1" t="s">
        <v>131</v>
      </c>
      <c r="F130" s="1"/>
      <c r="G130" s="1"/>
      <c r="H130" s="1"/>
      <c r="I130" s="4"/>
      <c r="J130" s="5"/>
      <c r="K130" s="4"/>
      <c r="L130" s="5"/>
      <c r="M130" s="4"/>
      <c r="N130" s="5"/>
      <c r="O130" s="6"/>
      <c r="Q130" s="27"/>
      <c r="R130" s="27"/>
      <c r="S130" s="27"/>
      <c r="T130" s="27"/>
      <c r="U130" s="27" t="s">
        <v>131</v>
      </c>
      <c r="V130" s="27"/>
      <c r="W130" s="27"/>
      <c r="X130" s="27"/>
      <c r="Y130" s="30"/>
    </row>
    <row r="131" spans="1:25" x14ac:dyDescent="0.25">
      <c r="A131" s="1"/>
      <c r="B131" s="1"/>
      <c r="C131" s="1"/>
      <c r="D131" s="1"/>
      <c r="E131" s="1"/>
      <c r="F131" s="1" t="s">
        <v>132</v>
      </c>
      <c r="G131" s="1"/>
      <c r="H131" s="1"/>
      <c r="I131" s="4">
        <v>0</v>
      </c>
      <c r="J131" s="5"/>
      <c r="K131" s="4">
        <v>15800</v>
      </c>
      <c r="L131" s="5"/>
      <c r="M131" s="4">
        <f>ROUND((I131-K131),5)</f>
        <v>-15800</v>
      </c>
      <c r="N131" s="5"/>
      <c r="O131" s="6">
        <f>ROUND(IF(I131=0, IF(K131=0, 0, SIGN(-K131)), IF(K131=0, SIGN(I131), (I131-K131)/ABS(K131))),5)</f>
        <v>-1</v>
      </c>
      <c r="Q131" s="27"/>
      <c r="R131" s="27"/>
      <c r="S131" s="27"/>
      <c r="T131" s="27"/>
      <c r="U131" s="27"/>
      <c r="V131" s="27" t="s">
        <v>132</v>
      </c>
      <c r="W131" s="27"/>
      <c r="X131" s="27"/>
      <c r="Y131" s="30">
        <v>20640</v>
      </c>
    </row>
    <row r="132" spans="1:25" ht="15.75" thickBot="1" x14ac:dyDescent="0.3">
      <c r="A132" s="1"/>
      <c r="B132" s="1"/>
      <c r="C132" s="1"/>
      <c r="D132" s="1"/>
      <c r="E132" s="1"/>
      <c r="F132" s="1" t="s">
        <v>133</v>
      </c>
      <c r="G132" s="1"/>
      <c r="H132" s="1"/>
      <c r="I132" s="7">
        <v>0</v>
      </c>
      <c r="J132" s="5"/>
      <c r="K132" s="7">
        <v>9575</v>
      </c>
      <c r="L132" s="5"/>
      <c r="M132" s="7">
        <f>ROUND((I132-K132),5)</f>
        <v>-9575</v>
      </c>
      <c r="N132" s="5"/>
      <c r="O132" s="8">
        <f>ROUND(IF(I132=0, IF(K132=0, 0, SIGN(-K132)), IF(K132=0, SIGN(I132), (I132-K132)/ABS(K132))),5)</f>
        <v>-1</v>
      </c>
      <c r="Q132" s="27"/>
      <c r="R132" s="27"/>
      <c r="S132" s="27"/>
      <c r="T132" s="27"/>
      <c r="U132" s="27"/>
      <c r="V132" s="27" t="s">
        <v>133</v>
      </c>
      <c r="W132" s="27"/>
      <c r="X132" s="27"/>
      <c r="Y132" s="31">
        <v>10541</v>
      </c>
    </row>
    <row r="133" spans="1:25" x14ac:dyDescent="0.25">
      <c r="A133" s="1"/>
      <c r="B133" s="1"/>
      <c r="C133" s="1"/>
      <c r="D133" s="1"/>
      <c r="E133" s="1" t="s">
        <v>134</v>
      </c>
      <c r="F133" s="1"/>
      <c r="G133" s="1"/>
      <c r="H133" s="1"/>
      <c r="I133" s="4">
        <f>ROUND(SUM(I130:I132),5)</f>
        <v>0</v>
      </c>
      <c r="J133" s="5"/>
      <c r="K133" s="4">
        <f>ROUND(SUM(K130:K132),5)</f>
        <v>25375</v>
      </c>
      <c r="L133" s="5"/>
      <c r="M133" s="4">
        <f>ROUND((I133-K133),5)</f>
        <v>-25375</v>
      </c>
      <c r="N133" s="5"/>
      <c r="O133" s="6">
        <f>ROUND(IF(I133=0, IF(K133=0, 0, SIGN(-K133)), IF(K133=0, SIGN(I133), (I133-K133)/ABS(K133))),5)</f>
        <v>-1</v>
      </c>
      <c r="Q133" s="27"/>
      <c r="R133" s="27"/>
      <c r="S133" s="27"/>
      <c r="T133" s="27"/>
      <c r="U133" s="27" t="s">
        <v>134</v>
      </c>
      <c r="V133" s="27"/>
      <c r="W133" s="27"/>
      <c r="X133" s="27"/>
      <c r="Y133" s="30">
        <f>ROUND(SUM(Y130:Y132),5)</f>
        <v>31181</v>
      </c>
    </row>
    <row r="134" spans="1:25" ht="30" customHeight="1" x14ac:dyDescent="0.25">
      <c r="A134" s="1"/>
      <c r="B134" s="1"/>
      <c r="C134" s="1"/>
      <c r="D134" s="1"/>
      <c r="E134" s="1" t="s">
        <v>135</v>
      </c>
      <c r="F134" s="1"/>
      <c r="G134" s="1"/>
      <c r="H134" s="1"/>
      <c r="I134" s="4"/>
      <c r="J134" s="5"/>
      <c r="K134" s="4"/>
      <c r="L134" s="5"/>
      <c r="M134" s="4"/>
      <c r="N134" s="5"/>
      <c r="O134" s="6"/>
      <c r="Q134" s="27"/>
      <c r="R134" s="27"/>
      <c r="S134" s="27"/>
      <c r="T134" s="27"/>
      <c r="U134" s="27" t="s">
        <v>135</v>
      </c>
      <c r="V134" s="27"/>
      <c r="W134" s="27"/>
      <c r="X134" s="27"/>
      <c r="Y134" s="30"/>
    </row>
    <row r="135" spans="1:25" x14ac:dyDescent="0.25">
      <c r="A135" s="1"/>
      <c r="B135" s="1"/>
      <c r="C135" s="1"/>
      <c r="D135" s="1"/>
      <c r="E135" s="1"/>
      <c r="F135" s="1" t="s">
        <v>136</v>
      </c>
      <c r="G135" s="1"/>
      <c r="H135" s="1"/>
      <c r="I135" s="4">
        <v>0</v>
      </c>
      <c r="J135" s="5"/>
      <c r="K135" s="4">
        <v>20200</v>
      </c>
      <c r="L135" s="5"/>
      <c r="M135" s="4">
        <f>ROUND((I135-K135),5)</f>
        <v>-20200</v>
      </c>
      <c r="N135" s="5"/>
      <c r="O135" s="6">
        <f>ROUND(IF(I135=0, IF(K135=0, 0, SIGN(-K135)), IF(K135=0, SIGN(I135), (I135-K135)/ABS(K135))),5)</f>
        <v>-1</v>
      </c>
      <c r="Q135" s="27"/>
      <c r="R135" s="27"/>
      <c r="S135" s="27"/>
      <c r="T135" s="27"/>
      <c r="U135" s="27"/>
      <c r="V135" s="27" t="s">
        <v>136</v>
      </c>
      <c r="W135" s="27"/>
      <c r="X135" s="27"/>
      <c r="Y135" s="30">
        <v>23620</v>
      </c>
    </row>
    <row r="136" spans="1:25" ht="15.75" thickBot="1" x14ac:dyDescent="0.3">
      <c r="A136" s="1"/>
      <c r="B136" s="1"/>
      <c r="C136" s="1"/>
      <c r="D136" s="1"/>
      <c r="E136" s="1"/>
      <c r="F136" s="1" t="s">
        <v>137</v>
      </c>
      <c r="G136" s="1"/>
      <c r="H136" s="1"/>
      <c r="I136" s="7">
        <v>0</v>
      </c>
      <c r="J136" s="5"/>
      <c r="K136" s="7">
        <v>14908</v>
      </c>
      <c r="L136" s="5"/>
      <c r="M136" s="7">
        <f>ROUND((I136-K136),5)</f>
        <v>-14908</v>
      </c>
      <c r="N136" s="5"/>
      <c r="O136" s="8">
        <f>ROUND(IF(I136=0, IF(K136=0, 0, SIGN(-K136)), IF(K136=0, SIGN(I136), (I136-K136)/ABS(K136))),5)</f>
        <v>-1</v>
      </c>
      <c r="Q136" s="27"/>
      <c r="R136" s="27"/>
      <c r="S136" s="27"/>
      <c r="T136" s="27"/>
      <c r="U136" s="27"/>
      <c r="V136" s="27" t="s">
        <v>137</v>
      </c>
      <c r="W136" s="27"/>
      <c r="X136" s="27"/>
      <c r="Y136" s="31">
        <v>12064</v>
      </c>
    </row>
    <row r="137" spans="1:25" x14ac:dyDescent="0.25">
      <c r="A137" s="1"/>
      <c r="B137" s="1"/>
      <c r="C137" s="1"/>
      <c r="D137" s="1"/>
      <c r="E137" s="1" t="s">
        <v>138</v>
      </c>
      <c r="F137" s="1"/>
      <c r="G137" s="1"/>
      <c r="H137" s="1"/>
      <c r="I137" s="4">
        <f>ROUND(SUM(I134:I136),5)</f>
        <v>0</v>
      </c>
      <c r="J137" s="5"/>
      <c r="K137" s="4">
        <f>ROUND(SUM(K134:K136),5)</f>
        <v>35108</v>
      </c>
      <c r="L137" s="5"/>
      <c r="M137" s="4">
        <f>ROUND((I137-K137),5)</f>
        <v>-35108</v>
      </c>
      <c r="N137" s="5"/>
      <c r="O137" s="6">
        <f>ROUND(IF(I137=0, IF(K137=0, 0, SIGN(-K137)), IF(K137=0, SIGN(I137), (I137-K137)/ABS(K137))),5)</f>
        <v>-1</v>
      </c>
      <c r="Q137" s="27"/>
      <c r="R137" s="27"/>
      <c r="S137" s="27"/>
      <c r="T137" s="27"/>
      <c r="U137" s="27" t="s">
        <v>138</v>
      </c>
      <c r="V137" s="27"/>
      <c r="W137" s="27"/>
      <c r="X137" s="27"/>
      <c r="Y137" s="30">
        <f>ROUND(SUM(Y134:Y136),5)</f>
        <v>35684</v>
      </c>
    </row>
    <row r="138" spans="1:25" ht="30" customHeight="1" x14ac:dyDescent="0.25">
      <c r="A138" s="1"/>
      <c r="B138" s="1"/>
      <c r="C138" s="1"/>
      <c r="D138" s="1"/>
      <c r="E138" s="1" t="s">
        <v>139</v>
      </c>
      <c r="F138" s="1"/>
      <c r="G138" s="1"/>
      <c r="H138" s="1"/>
      <c r="I138" s="4"/>
      <c r="J138" s="5"/>
      <c r="K138" s="4"/>
      <c r="L138" s="5"/>
      <c r="M138" s="4"/>
      <c r="N138" s="5"/>
      <c r="O138" s="6"/>
      <c r="Q138" s="27"/>
      <c r="R138" s="27"/>
      <c r="S138" s="27"/>
      <c r="T138" s="27"/>
      <c r="U138" s="27" t="s">
        <v>139</v>
      </c>
      <c r="V138" s="27"/>
      <c r="W138" s="27"/>
      <c r="X138" s="27"/>
      <c r="Y138" s="30"/>
    </row>
    <row r="139" spans="1:25" x14ac:dyDescent="0.25">
      <c r="A139" s="1"/>
      <c r="B139" s="1"/>
      <c r="C139" s="1"/>
      <c r="D139" s="1"/>
      <c r="E139" s="1"/>
      <c r="F139" s="1" t="s">
        <v>140</v>
      </c>
      <c r="G139" s="1"/>
      <c r="H139" s="1"/>
      <c r="I139" s="4">
        <v>0</v>
      </c>
      <c r="J139" s="5"/>
      <c r="K139" s="4">
        <v>11200</v>
      </c>
      <c r="L139" s="5"/>
      <c r="M139" s="4">
        <f>ROUND((I139-K139),5)</f>
        <v>-11200</v>
      </c>
      <c r="N139" s="5"/>
      <c r="O139" s="6">
        <f>ROUND(IF(I139=0, IF(K139=0, 0, SIGN(-K139)), IF(K139=0, SIGN(I139), (I139-K139)/ABS(K139))),5)</f>
        <v>-1</v>
      </c>
      <c r="Q139" s="27"/>
      <c r="R139" s="27"/>
      <c r="S139" s="27"/>
      <c r="T139" s="27"/>
      <c r="U139" s="27"/>
      <c r="V139" s="27" t="s">
        <v>140</v>
      </c>
      <c r="W139" s="27"/>
      <c r="X139" s="27"/>
      <c r="Y139" s="30">
        <v>19490</v>
      </c>
    </row>
    <row r="140" spans="1:25" ht="15.75" thickBot="1" x14ac:dyDescent="0.3">
      <c r="A140" s="1"/>
      <c r="B140" s="1"/>
      <c r="C140" s="1"/>
      <c r="D140" s="1"/>
      <c r="E140" s="1"/>
      <c r="F140" s="1" t="s">
        <v>141</v>
      </c>
      <c r="G140" s="1"/>
      <c r="H140" s="1"/>
      <c r="I140" s="9">
        <v>0</v>
      </c>
      <c r="J140" s="5"/>
      <c r="K140" s="9">
        <v>5938</v>
      </c>
      <c r="L140" s="5"/>
      <c r="M140" s="9">
        <f>ROUND((I140-K140),5)</f>
        <v>-5938</v>
      </c>
      <c r="N140" s="5"/>
      <c r="O140" s="10">
        <f>ROUND(IF(I140=0, IF(K140=0, 0, SIGN(-K140)), IF(K140=0, SIGN(I140), (I140-K140)/ABS(K140))),5)</f>
        <v>-1</v>
      </c>
      <c r="Q140" s="27"/>
      <c r="R140" s="27"/>
      <c r="S140" s="27"/>
      <c r="T140" s="27"/>
      <c r="U140" s="27"/>
      <c r="V140" s="27" t="s">
        <v>141</v>
      </c>
      <c r="W140" s="27"/>
      <c r="X140" s="27"/>
      <c r="Y140" s="32">
        <v>9954</v>
      </c>
    </row>
    <row r="141" spans="1:25" ht="15.75" thickBot="1" x14ac:dyDescent="0.3">
      <c r="A141" s="1"/>
      <c r="B141" s="1"/>
      <c r="C141" s="1"/>
      <c r="D141" s="1"/>
      <c r="E141" s="1" t="s">
        <v>142</v>
      </c>
      <c r="F141" s="1"/>
      <c r="G141" s="1"/>
      <c r="H141" s="1"/>
      <c r="I141" s="11">
        <f>ROUND(SUM(I138:I140),5)</f>
        <v>0</v>
      </c>
      <c r="J141" s="5"/>
      <c r="K141" s="11">
        <f>ROUND(SUM(K138:K140),5)</f>
        <v>17138</v>
      </c>
      <c r="L141" s="5"/>
      <c r="M141" s="11">
        <f>ROUND((I141-K141),5)</f>
        <v>-17138</v>
      </c>
      <c r="N141" s="5"/>
      <c r="O141" s="12">
        <f>ROUND(IF(I141=0, IF(K141=0, 0, SIGN(-K141)), IF(K141=0, SIGN(I141), (I141-K141)/ABS(K141))),5)</f>
        <v>-1</v>
      </c>
      <c r="Q141" s="27"/>
      <c r="R141" s="27"/>
      <c r="S141" s="27"/>
      <c r="T141" s="27"/>
      <c r="U141" s="27" t="s">
        <v>142</v>
      </c>
      <c r="V141" s="27"/>
      <c r="W141" s="27"/>
      <c r="X141" s="27"/>
      <c r="Y141" s="33">
        <f>ROUND(SUM(Y138:Y140),5)</f>
        <v>29444</v>
      </c>
    </row>
    <row r="142" spans="1:25" ht="30" customHeight="1" x14ac:dyDescent="0.25">
      <c r="A142" s="1"/>
      <c r="B142" s="1"/>
      <c r="C142" s="1"/>
      <c r="D142" s="1" t="s">
        <v>143</v>
      </c>
      <c r="E142" s="1"/>
      <c r="F142" s="1"/>
      <c r="G142" s="1"/>
      <c r="H142" s="1"/>
      <c r="I142" s="4">
        <f>ROUND(I125+I129+I133+I137+I141,5)</f>
        <v>0</v>
      </c>
      <c r="J142" s="5"/>
      <c r="K142" s="4">
        <f>ROUND(K125+K129+K133+K137+K141,5)</f>
        <v>133140</v>
      </c>
      <c r="L142" s="5"/>
      <c r="M142" s="4">
        <f>ROUND((I142-K142),5)</f>
        <v>-133140</v>
      </c>
      <c r="N142" s="5"/>
      <c r="O142" s="6">
        <f>ROUND(IF(I142=0, IF(K142=0, 0, SIGN(-K142)), IF(K142=0, SIGN(I142), (I142-K142)/ABS(K142))),5)</f>
        <v>-1</v>
      </c>
      <c r="Q142" s="27"/>
      <c r="R142" s="27"/>
      <c r="S142" s="27"/>
      <c r="T142" s="27" t="s">
        <v>143</v>
      </c>
      <c r="U142" s="27"/>
      <c r="V142" s="27"/>
      <c r="W142" s="27"/>
      <c r="X142" s="27"/>
      <c r="Y142" s="30">
        <f>ROUND(Y125+Y129+Y133+Y137+Y141,5)</f>
        <v>159609</v>
      </c>
    </row>
    <row r="143" spans="1:25" ht="30" customHeight="1" x14ac:dyDescent="0.25">
      <c r="A143" s="1"/>
      <c r="B143" s="1"/>
      <c r="C143" s="1"/>
      <c r="D143" s="1" t="s">
        <v>144</v>
      </c>
      <c r="E143" s="1"/>
      <c r="F143" s="1"/>
      <c r="G143" s="1"/>
      <c r="H143" s="1"/>
      <c r="I143" s="4"/>
      <c r="J143" s="5"/>
      <c r="K143" s="4"/>
      <c r="L143" s="5"/>
      <c r="M143" s="4"/>
      <c r="N143" s="5"/>
      <c r="O143" s="6"/>
      <c r="Q143" s="27"/>
      <c r="R143" s="27"/>
      <c r="S143" s="27"/>
      <c r="T143" s="27" t="s">
        <v>144</v>
      </c>
      <c r="U143" s="27"/>
      <c r="V143" s="27"/>
      <c r="W143" s="27"/>
      <c r="X143" s="27"/>
      <c r="Y143" s="30"/>
    </row>
    <row r="144" spans="1:25" x14ac:dyDescent="0.25">
      <c r="A144" s="1"/>
      <c r="B144" s="1"/>
      <c r="C144" s="1"/>
      <c r="D144" s="1"/>
      <c r="E144" s="1" t="s">
        <v>145</v>
      </c>
      <c r="F144" s="1"/>
      <c r="G144" s="1"/>
      <c r="H144" s="1"/>
      <c r="I144" s="4"/>
      <c r="J144" s="5"/>
      <c r="K144" s="4"/>
      <c r="L144" s="5"/>
      <c r="M144" s="4"/>
      <c r="N144" s="5"/>
      <c r="O144" s="6"/>
      <c r="Q144" s="27"/>
      <c r="R144" s="27"/>
      <c r="S144" s="27"/>
      <c r="T144" s="27"/>
      <c r="U144" s="27" t="s">
        <v>145</v>
      </c>
      <c r="V144" s="27"/>
      <c r="W144" s="27"/>
      <c r="X144" s="27"/>
      <c r="Y144" s="30"/>
    </row>
    <row r="145" spans="1:25" x14ac:dyDescent="0.25">
      <c r="A145" s="1"/>
      <c r="B145" s="1"/>
      <c r="C145" s="1"/>
      <c r="D145" s="1"/>
      <c r="E145" s="1"/>
      <c r="F145" s="1" t="s">
        <v>146</v>
      </c>
      <c r="G145" s="1"/>
      <c r="H145" s="1"/>
      <c r="I145" s="4">
        <v>51965</v>
      </c>
      <c r="J145" s="5"/>
      <c r="K145" s="4">
        <v>66554.5</v>
      </c>
      <c r="L145" s="5"/>
      <c r="M145" s="4">
        <f>ROUND((I145-K145),5)</f>
        <v>-14589.5</v>
      </c>
      <c r="N145" s="5"/>
      <c r="O145" s="6">
        <f>ROUND(IF(I145=0, IF(K145=0, 0, SIGN(-K145)), IF(K145=0, SIGN(I145), (I145-K145)/ABS(K145))),5)</f>
        <v>-0.21920999999999999</v>
      </c>
      <c r="Q145" s="27"/>
      <c r="R145" s="27"/>
      <c r="S145" s="27"/>
      <c r="T145" s="27"/>
      <c r="U145" s="27"/>
      <c r="V145" s="27" t="s">
        <v>146</v>
      </c>
      <c r="W145" s="27"/>
      <c r="X145" s="27"/>
      <c r="Y145" s="30">
        <v>68447</v>
      </c>
    </row>
    <row r="146" spans="1:25" x14ac:dyDescent="0.25">
      <c r="A146" s="1"/>
      <c r="B146" s="1"/>
      <c r="C146" s="1"/>
      <c r="D146" s="1"/>
      <c r="E146" s="1"/>
      <c r="F146" s="1" t="s">
        <v>147</v>
      </c>
      <c r="G146" s="1"/>
      <c r="H146" s="1"/>
      <c r="I146" s="4">
        <v>39607.46</v>
      </c>
      <c r="J146" s="5"/>
      <c r="K146" s="4">
        <v>1879.44</v>
      </c>
      <c r="L146" s="5"/>
      <c r="M146" s="4">
        <f>ROUND((I146-K146),5)</f>
        <v>37728.019999999997</v>
      </c>
      <c r="N146" s="5"/>
      <c r="O146" s="6">
        <f>ROUND(IF(I146=0, IF(K146=0, 0, SIGN(-K146)), IF(K146=0, SIGN(I146), (I146-K146)/ABS(K146))),5)</f>
        <v>20.074079999999999</v>
      </c>
      <c r="Q146" s="27"/>
      <c r="R146" s="27"/>
      <c r="S146" s="27"/>
      <c r="T146" s="27"/>
      <c r="U146" s="27"/>
      <c r="V146" s="27" t="s">
        <v>147</v>
      </c>
      <c r="W146" s="27"/>
      <c r="X146" s="27"/>
      <c r="Y146" s="30">
        <v>20000</v>
      </c>
    </row>
    <row r="147" spans="1:25" x14ac:dyDescent="0.25">
      <c r="A147" s="1"/>
      <c r="B147" s="1"/>
      <c r="C147" s="1"/>
      <c r="D147" s="1"/>
      <c r="E147" s="1"/>
      <c r="F147" s="1" t="s">
        <v>148</v>
      </c>
      <c r="G147" s="1"/>
      <c r="H147" s="1"/>
      <c r="I147" s="4"/>
      <c r="J147" s="5"/>
      <c r="K147" s="4"/>
      <c r="L147" s="5"/>
      <c r="M147" s="4"/>
      <c r="N147" s="5"/>
      <c r="O147" s="6"/>
      <c r="Q147" s="27"/>
      <c r="R147" s="27"/>
      <c r="S147" s="27"/>
      <c r="T147" s="27"/>
      <c r="U147" s="27"/>
      <c r="V147" s="27" t="s">
        <v>148</v>
      </c>
      <c r="W147" s="27"/>
      <c r="X147" s="27"/>
      <c r="Y147" s="30"/>
    </row>
    <row r="148" spans="1:25" ht="15.75" thickBot="1" x14ac:dyDescent="0.3">
      <c r="A148" s="1"/>
      <c r="B148" s="1"/>
      <c r="C148" s="1"/>
      <c r="D148" s="1"/>
      <c r="E148" s="1"/>
      <c r="F148" s="1"/>
      <c r="G148" s="1" t="s">
        <v>149</v>
      </c>
      <c r="H148" s="1"/>
      <c r="I148" s="7">
        <v>1519.46</v>
      </c>
      <c r="J148" s="5"/>
      <c r="K148" s="7">
        <v>11496.4</v>
      </c>
      <c r="L148" s="5"/>
      <c r="M148" s="7">
        <f>ROUND((I148-K148),5)</f>
        <v>-9976.94</v>
      </c>
      <c r="N148" s="5"/>
      <c r="O148" s="8">
        <f>ROUND(IF(I148=0, IF(K148=0, 0, SIGN(-K148)), IF(K148=0, SIGN(I148), (I148-K148)/ABS(K148))),5)</f>
        <v>-0.86782999999999999</v>
      </c>
      <c r="Q148" s="27"/>
      <c r="R148" s="27"/>
      <c r="S148" s="27"/>
      <c r="T148" s="27"/>
      <c r="U148" s="27"/>
      <c r="V148" s="27"/>
      <c r="W148" s="27" t="s">
        <v>149</v>
      </c>
      <c r="X148" s="27"/>
      <c r="Y148" s="30"/>
    </row>
    <row r="149" spans="1:25" x14ac:dyDescent="0.25">
      <c r="A149" s="1"/>
      <c r="B149" s="1"/>
      <c r="C149" s="1"/>
      <c r="D149" s="1"/>
      <c r="E149" s="1"/>
      <c r="F149" s="1" t="s">
        <v>150</v>
      </c>
      <c r="G149" s="1"/>
      <c r="H149" s="1"/>
      <c r="I149" s="4">
        <f>ROUND(SUM(I147:I148),5)</f>
        <v>1519.46</v>
      </c>
      <c r="J149" s="5"/>
      <c r="K149" s="4">
        <f>ROUND(SUM(K147:K148),5)</f>
        <v>11496.4</v>
      </c>
      <c r="L149" s="5"/>
      <c r="M149" s="4">
        <f>ROUND((I149-K149),5)</f>
        <v>-9976.94</v>
      </c>
      <c r="N149" s="5"/>
      <c r="O149" s="6">
        <f>ROUND(IF(I149=0, IF(K149=0, 0, SIGN(-K149)), IF(K149=0, SIGN(I149), (I149-K149)/ABS(K149))),5)</f>
        <v>-0.86782999999999999</v>
      </c>
      <c r="Q149" s="27"/>
      <c r="R149" s="27"/>
      <c r="S149" s="27"/>
      <c r="T149" s="27"/>
      <c r="U149" s="27"/>
      <c r="V149" s="27" t="s">
        <v>150</v>
      </c>
      <c r="W149" s="27"/>
      <c r="X149" s="27"/>
      <c r="Y149" s="30"/>
    </row>
    <row r="150" spans="1:25" ht="30" customHeight="1" x14ac:dyDescent="0.25">
      <c r="A150" s="1"/>
      <c r="B150" s="1"/>
      <c r="C150" s="1"/>
      <c r="D150" s="1"/>
      <c r="E150" s="1"/>
      <c r="F150" s="1" t="s">
        <v>151</v>
      </c>
      <c r="G150" s="1"/>
      <c r="H150" s="1"/>
      <c r="I150" s="4"/>
      <c r="J150" s="5"/>
      <c r="K150" s="4"/>
      <c r="L150" s="5"/>
      <c r="M150" s="4"/>
      <c r="N150" s="5"/>
      <c r="O150" s="6"/>
      <c r="Q150" s="27"/>
      <c r="R150" s="27"/>
      <c r="S150" s="27"/>
      <c r="T150" s="27"/>
      <c r="U150" s="27"/>
      <c r="V150" s="27" t="s">
        <v>151</v>
      </c>
      <c r="W150" s="27"/>
      <c r="X150" s="27"/>
      <c r="Y150" s="30"/>
    </row>
    <row r="151" spans="1:25" x14ac:dyDescent="0.25">
      <c r="A151" s="1"/>
      <c r="B151" s="1"/>
      <c r="C151" s="1"/>
      <c r="D151" s="1"/>
      <c r="E151" s="1"/>
      <c r="F151" s="1"/>
      <c r="G151" s="1" t="s">
        <v>152</v>
      </c>
      <c r="H151" s="1"/>
      <c r="I151" s="4">
        <v>4112.66</v>
      </c>
      <c r="J151" s="5"/>
      <c r="K151" s="4">
        <v>45933.13</v>
      </c>
      <c r="L151" s="5"/>
      <c r="M151" s="4">
        <f>ROUND((I151-K151),5)</f>
        <v>-41820.47</v>
      </c>
      <c r="N151" s="5"/>
      <c r="O151" s="6">
        <f>ROUND(IF(I151=0, IF(K151=0, 0, SIGN(-K151)), IF(K151=0, SIGN(I151), (I151-K151)/ABS(K151))),5)</f>
        <v>-0.91046000000000005</v>
      </c>
      <c r="Q151" s="27"/>
      <c r="R151" s="27"/>
      <c r="S151" s="27"/>
      <c r="T151" s="27"/>
      <c r="U151" s="27"/>
      <c r="V151" s="27"/>
      <c r="W151" s="27" t="s">
        <v>152</v>
      </c>
      <c r="X151" s="27"/>
      <c r="Y151" s="30">
        <v>49000</v>
      </c>
    </row>
    <row r="152" spans="1:25" x14ac:dyDescent="0.25">
      <c r="A152" s="1"/>
      <c r="B152" s="1"/>
      <c r="C152" s="1"/>
      <c r="D152" s="1"/>
      <c r="E152" s="1"/>
      <c r="F152" s="1"/>
      <c r="G152" s="1" t="s">
        <v>153</v>
      </c>
      <c r="H152" s="1"/>
      <c r="I152" s="4">
        <v>36114.720000000001</v>
      </c>
      <c r="J152" s="5"/>
      <c r="K152" s="4">
        <v>35271.56</v>
      </c>
      <c r="L152" s="5"/>
      <c r="M152" s="4">
        <f>ROUND((I152-K152),5)</f>
        <v>843.16</v>
      </c>
      <c r="N152" s="5"/>
      <c r="O152" s="6">
        <f>ROUND(IF(I152=0, IF(K152=0, 0, SIGN(-K152)), IF(K152=0, SIGN(I152), (I152-K152)/ABS(K152))),5)</f>
        <v>2.3900000000000001E-2</v>
      </c>
      <c r="Q152" s="27"/>
      <c r="R152" s="27"/>
      <c r="S152" s="27"/>
      <c r="T152" s="27"/>
      <c r="U152" s="27"/>
      <c r="V152" s="27"/>
      <c r="W152" s="27" t="s">
        <v>153</v>
      </c>
      <c r="X152" s="27"/>
      <c r="Y152" s="30"/>
    </row>
    <row r="153" spans="1:25" ht="15.75" thickBot="1" x14ac:dyDescent="0.3">
      <c r="A153" s="1"/>
      <c r="B153" s="1"/>
      <c r="C153" s="1"/>
      <c r="D153" s="1"/>
      <c r="E153" s="1"/>
      <c r="F153" s="1"/>
      <c r="G153" s="1" t="s">
        <v>154</v>
      </c>
      <c r="H153" s="1"/>
      <c r="I153" s="4">
        <v>11706.46</v>
      </c>
      <c r="J153" s="5"/>
      <c r="K153" s="4">
        <v>29907.23</v>
      </c>
      <c r="L153" s="5"/>
      <c r="M153" s="4">
        <f>ROUND((I153-K153),5)</f>
        <v>-18200.77</v>
      </c>
      <c r="N153" s="5"/>
      <c r="O153" s="6">
        <f>ROUND(IF(I153=0, IF(K153=0, 0, SIGN(-K153)), IF(K153=0, SIGN(I153), (I153-K153)/ABS(K153))),5)</f>
        <v>-0.60857000000000006</v>
      </c>
      <c r="Q153" s="27"/>
      <c r="R153" s="27"/>
      <c r="S153" s="27"/>
      <c r="T153" s="27"/>
      <c r="U153" s="27"/>
      <c r="V153" s="27"/>
      <c r="W153" s="27" t="s">
        <v>154</v>
      </c>
      <c r="X153" s="27"/>
      <c r="Y153" s="31">
        <v>42380</v>
      </c>
    </row>
    <row r="154" spans="1:25" ht="15.75" thickBot="1" x14ac:dyDescent="0.3">
      <c r="A154" s="1"/>
      <c r="B154" s="1"/>
      <c r="C154" s="1"/>
      <c r="D154" s="1"/>
      <c r="E154" s="1"/>
      <c r="F154" s="1"/>
      <c r="G154" s="1" t="s">
        <v>155</v>
      </c>
      <c r="H154" s="1"/>
      <c r="I154" s="7">
        <v>0</v>
      </c>
      <c r="J154" s="5"/>
      <c r="K154" s="7">
        <v>1400</v>
      </c>
      <c r="L154" s="5"/>
      <c r="M154" s="7">
        <f>ROUND((I154-K154),5)</f>
        <v>-1400</v>
      </c>
      <c r="N154" s="5"/>
      <c r="O154" s="8">
        <f>ROUND(IF(I154=0, IF(K154=0, 0, SIGN(-K154)), IF(K154=0, SIGN(I154), (I154-K154)/ABS(K154))),5)</f>
        <v>-1</v>
      </c>
      <c r="Q154" s="27"/>
      <c r="R154" s="27"/>
      <c r="S154" s="27"/>
      <c r="T154" s="27"/>
      <c r="U154" s="27"/>
      <c r="V154" s="27" t="s">
        <v>156</v>
      </c>
      <c r="W154" s="27"/>
      <c r="X154" s="27"/>
      <c r="Y154" s="30">
        <f>ROUND(SUM(Y150:Y153),5)</f>
        <v>91380</v>
      </c>
    </row>
    <row r="155" spans="1:25" x14ac:dyDescent="0.25">
      <c r="A155" s="1"/>
      <c r="B155" s="1"/>
      <c r="C155" s="1"/>
      <c r="D155" s="1"/>
      <c r="E155" s="1"/>
      <c r="F155" s="1" t="s">
        <v>156</v>
      </c>
      <c r="G155" s="1"/>
      <c r="H155" s="1"/>
      <c r="I155" s="4">
        <f>ROUND(SUM(I150:I154),5)</f>
        <v>51933.84</v>
      </c>
      <c r="J155" s="5"/>
      <c r="K155" s="4">
        <f>ROUND(SUM(K150:K154),5)</f>
        <v>112511.92</v>
      </c>
      <c r="L155" s="5"/>
      <c r="M155" s="4">
        <f>ROUND((I155-K155),5)</f>
        <v>-60578.080000000002</v>
      </c>
      <c r="N155" s="5"/>
      <c r="O155" s="6">
        <f>ROUND(IF(I155=0, IF(K155=0, 0, SIGN(-K155)), IF(K155=0, SIGN(I155), (I155-K155)/ABS(K155))),5)</f>
        <v>-0.53841000000000006</v>
      </c>
      <c r="Q155" s="27"/>
      <c r="R155" s="27"/>
      <c r="S155" s="27"/>
      <c r="T155" s="27"/>
      <c r="U155" s="27"/>
      <c r="V155" s="27" t="s">
        <v>157</v>
      </c>
      <c r="W155" s="27"/>
      <c r="X155" s="27"/>
      <c r="Y155" s="30"/>
    </row>
    <row r="156" spans="1:25" ht="30" customHeight="1" x14ac:dyDescent="0.25">
      <c r="A156" s="1"/>
      <c r="B156" s="1"/>
      <c r="C156" s="1"/>
      <c r="D156" s="1"/>
      <c r="E156" s="1"/>
      <c r="F156" s="1" t="s">
        <v>157</v>
      </c>
      <c r="G156" s="1"/>
      <c r="H156" s="1"/>
      <c r="I156" s="4"/>
      <c r="J156" s="5"/>
      <c r="K156" s="4"/>
      <c r="L156" s="5"/>
      <c r="M156" s="4"/>
      <c r="N156" s="5"/>
      <c r="O156" s="6"/>
      <c r="Q156" s="27"/>
      <c r="R156" s="27"/>
      <c r="S156" s="27"/>
      <c r="T156" s="27"/>
      <c r="U156" s="27"/>
      <c r="V156" s="27"/>
      <c r="W156" s="27" t="s">
        <v>158</v>
      </c>
      <c r="X156" s="27"/>
      <c r="Y156" s="30">
        <v>21415</v>
      </c>
    </row>
    <row r="157" spans="1:25" ht="15.75" thickBot="1" x14ac:dyDescent="0.3">
      <c r="A157" s="1"/>
      <c r="B157" s="1"/>
      <c r="C157" s="1"/>
      <c r="D157" s="1"/>
      <c r="E157" s="1"/>
      <c r="F157" s="1"/>
      <c r="G157" s="1" t="s">
        <v>158</v>
      </c>
      <c r="H157" s="1"/>
      <c r="I157" s="4">
        <v>26119.42</v>
      </c>
      <c r="J157" s="5"/>
      <c r="K157" s="4">
        <v>21511.14</v>
      </c>
      <c r="L157" s="5"/>
      <c r="M157" s="4">
        <f>ROUND((I157-K157),5)</f>
        <v>4608.28</v>
      </c>
      <c r="N157" s="5"/>
      <c r="O157" s="6">
        <f>ROUND(IF(I157=0, IF(K157=0, 0, SIGN(-K157)), IF(K157=0, SIGN(I157), (I157-K157)/ABS(K157))),5)</f>
        <v>0.21423</v>
      </c>
      <c r="Q157" s="27"/>
      <c r="R157" s="27"/>
      <c r="S157" s="27"/>
      <c r="T157" s="27"/>
      <c r="U157" s="27"/>
      <c r="V157" s="27"/>
      <c r="W157" s="27" t="s">
        <v>159</v>
      </c>
      <c r="X157" s="27"/>
      <c r="Y157" s="31">
        <v>8000</v>
      </c>
    </row>
    <row r="158" spans="1:25" ht="15.75" thickBot="1" x14ac:dyDescent="0.3">
      <c r="A158" s="1"/>
      <c r="B158" s="1"/>
      <c r="C158" s="1"/>
      <c r="D158" s="1"/>
      <c r="E158" s="1"/>
      <c r="F158" s="1"/>
      <c r="G158" s="1" t="s">
        <v>159</v>
      </c>
      <c r="H158" s="1"/>
      <c r="I158" s="7">
        <v>11554.56</v>
      </c>
      <c r="J158" s="5"/>
      <c r="K158" s="7">
        <v>5818.56</v>
      </c>
      <c r="L158" s="5"/>
      <c r="M158" s="7">
        <f>ROUND((I158-K158),5)</f>
        <v>5736</v>
      </c>
      <c r="N158" s="5"/>
      <c r="O158" s="8">
        <f>ROUND(IF(I158=0, IF(K158=0, 0, SIGN(-K158)), IF(K158=0, SIGN(I158), (I158-K158)/ABS(K158))),5)</f>
        <v>0.98580999999999996</v>
      </c>
      <c r="Q158" s="27"/>
      <c r="R158" s="27"/>
      <c r="S158" s="27"/>
      <c r="T158" s="27"/>
      <c r="U158" s="27"/>
      <c r="V158" s="27" t="s">
        <v>160</v>
      </c>
      <c r="W158" s="27"/>
      <c r="X158" s="27"/>
      <c r="Y158" s="30">
        <f>ROUND(SUM(Y155:Y157),5)</f>
        <v>29415</v>
      </c>
    </row>
    <row r="159" spans="1:25" x14ac:dyDescent="0.25">
      <c r="A159" s="1"/>
      <c r="B159" s="1"/>
      <c r="C159" s="1"/>
      <c r="D159" s="1"/>
      <c r="E159" s="1"/>
      <c r="F159" s="1" t="s">
        <v>160</v>
      </c>
      <c r="G159" s="1"/>
      <c r="H159" s="1"/>
      <c r="I159" s="4">
        <f>ROUND(SUM(I156:I158),5)</f>
        <v>37673.980000000003</v>
      </c>
      <c r="J159" s="5"/>
      <c r="K159" s="4">
        <f>ROUND(SUM(K156:K158),5)</f>
        <v>27329.7</v>
      </c>
      <c r="L159" s="5"/>
      <c r="M159" s="4">
        <f>ROUND((I159-K159),5)</f>
        <v>10344.280000000001</v>
      </c>
      <c r="N159" s="5"/>
      <c r="O159" s="6">
        <f>ROUND(IF(I159=0, IF(K159=0, 0, SIGN(-K159)), IF(K159=0, SIGN(I159), (I159-K159)/ABS(K159))),5)</f>
        <v>0.3785</v>
      </c>
      <c r="Q159" s="27"/>
      <c r="R159" s="27"/>
      <c r="S159" s="27"/>
      <c r="T159" s="27"/>
      <c r="U159" s="27"/>
      <c r="V159" s="27" t="s">
        <v>161</v>
      </c>
      <c r="W159" s="27"/>
      <c r="X159" s="27"/>
      <c r="Y159" s="30"/>
    </row>
    <row r="160" spans="1:25" ht="30" customHeight="1" x14ac:dyDescent="0.25">
      <c r="A160" s="1"/>
      <c r="B160" s="1"/>
      <c r="C160" s="1"/>
      <c r="D160" s="1"/>
      <c r="E160" s="1"/>
      <c r="F160" s="1" t="s">
        <v>161</v>
      </c>
      <c r="G160" s="1"/>
      <c r="H160" s="1"/>
      <c r="I160" s="4"/>
      <c r="J160" s="5"/>
      <c r="K160" s="4"/>
      <c r="L160" s="5"/>
      <c r="M160" s="4"/>
      <c r="N160" s="5"/>
      <c r="O160" s="6"/>
      <c r="Q160" s="27"/>
      <c r="R160" s="27"/>
      <c r="S160" s="27"/>
      <c r="T160" s="27"/>
      <c r="U160" s="27"/>
      <c r="V160" s="27"/>
      <c r="W160" s="27" t="s">
        <v>162</v>
      </c>
      <c r="X160" s="27"/>
      <c r="Y160" s="30">
        <v>4600</v>
      </c>
    </row>
    <row r="161" spans="1:25" x14ac:dyDescent="0.25">
      <c r="A161" s="1"/>
      <c r="B161" s="1"/>
      <c r="C161" s="1"/>
      <c r="D161" s="1"/>
      <c r="E161" s="1"/>
      <c r="F161" s="1"/>
      <c r="G161" s="1" t="s">
        <v>162</v>
      </c>
      <c r="H161" s="1"/>
      <c r="I161" s="4">
        <v>4650</v>
      </c>
      <c r="J161" s="5"/>
      <c r="K161" s="4">
        <v>4180</v>
      </c>
      <c r="L161" s="5"/>
      <c r="M161" s="4">
        <f t="shared" ref="M161:M167" si="4">ROUND((I161-K161),5)</f>
        <v>470</v>
      </c>
      <c r="N161" s="5"/>
      <c r="O161" s="6">
        <f t="shared" ref="O161:O167" si="5">ROUND(IF(I161=0, IF(K161=0, 0, SIGN(-K161)), IF(K161=0, SIGN(I161), (I161-K161)/ABS(K161))),5)</f>
        <v>0.11244</v>
      </c>
      <c r="Q161" s="27"/>
      <c r="R161" s="27"/>
      <c r="S161" s="27"/>
      <c r="T161" s="27"/>
      <c r="U161" s="27"/>
      <c r="V161" s="27"/>
      <c r="W161" s="27" t="s">
        <v>163</v>
      </c>
      <c r="X161" s="27"/>
      <c r="Y161" s="30">
        <v>22500</v>
      </c>
    </row>
    <row r="162" spans="1:25" x14ac:dyDescent="0.25">
      <c r="A162" s="1"/>
      <c r="B162" s="1"/>
      <c r="C162" s="1"/>
      <c r="D162" s="1"/>
      <c r="E162" s="1"/>
      <c r="F162" s="1"/>
      <c r="G162" s="1" t="s">
        <v>163</v>
      </c>
      <c r="H162" s="1"/>
      <c r="I162" s="4">
        <v>31796.47</v>
      </c>
      <c r="J162" s="5"/>
      <c r="K162" s="4">
        <v>21144.67</v>
      </c>
      <c r="L162" s="5"/>
      <c r="M162" s="4">
        <f t="shared" si="4"/>
        <v>10651.8</v>
      </c>
      <c r="N162" s="5"/>
      <c r="O162" s="6">
        <f t="shared" si="5"/>
        <v>0.50375999999999999</v>
      </c>
      <c r="Q162" s="27"/>
      <c r="R162" s="27"/>
      <c r="S162" s="27"/>
      <c r="T162" s="27"/>
      <c r="U162" s="27"/>
      <c r="V162" s="27"/>
      <c r="W162" s="27" t="s">
        <v>164</v>
      </c>
      <c r="X162" s="27"/>
      <c r="Y162" s="30">
        <v>5650</v>
      </c>
    </row>
    <row r="163" spans="1:25" ht="15.75" thickBot="1" x14ac:dyDescent="0.3">
      <c r="A163" s="1"/>
      <c r="B163" s="1"/>
      <c r="C163" s="1"/>
      <c r="D163" s="1"/>
      <c r="E163" s="1"/>
      <c r="F163" s="1"/>
      <c r="G163" s="1" t="s">
        <v>164</v>
      </c>
      <c r="H163" s="1"/>
      <c r="I163" s="4">
        <v>4719.55</v>
      </c>
      <c r="J163" s="5"/>
      <c r="K163" s="4">
        <v>2841.52</v>
      </c>
      <c r="L163" s="5"/>
      <c r="M163" s="4">
        <f t="shared" si="4"/>
        <v>1878.03</v>
      </c>
      <c r="N163" s="5"/>
      <c r="O163" s="6">
        <f t="shared" si="5"/>
        <v>0.66091999999999995</v>
      </c>
      <c r="Q163" s="27"/>
      <c r="R163" s="27"/>
      <c r="S163" s="27"/>
      <c r="T163" s="27"/>
      <c r="U163" s="27"/>
      <c r="V163" s="27"/>
      <c r="W163" s="27" t="s">
        <v>165</v>
      </c>
      <c r="X163" s="27"/>
      <c r="Y163" s="32">
        <v>30000</v>
      </c>
    </row>
    <row r="164" spans="1:25" ht="15.75" thickBot="1" x14ac:dyDescent="0.3">
      <c r="A164" s="1"/>
      <c r="B164" s="1"/>
      <c r="C164" s="1"/>
      <c r="D164" s="1"/>
      <c r="E164" s="1"/>
      <c r="F164" s="1"/>
      <c r="G164" s="1" t="s">
        <v>165</v>
      </c>
      <c r="H164" s="1"/>
      <c r="I164" s="7">
        <v>29735</v>
      </c>
      <c r="J164" s="5"/>
      <c r="K164" s="7">
        <v>31674</v>
      </c>
      <c r="L164" s="5"/>
      <c r="M164" s="7">
        <f t="shared" si="4"/>
        <v>-1939</v>
      </c>
      <c r="N164" s="5"/>
      <c r="O164" s="8">
        <f t="shared" si="5"/>
        <v>-6.1219999999999997E-2</v>
      </c>
      <c r="Q164" s="27"/>
      <c r="R164" s="27"/>
      <c r="S164" s="27"/>
      <c r="T164" s="27"/>
      <c r="U164" s="27"/>
      <c r="V164" s="27" t="s">
        <v>166</v>
      </c>
      <c r="W164" s="27"/>
      <c r="X164" s="27"/>
      <c r="Y164" s="33">
        <f>ROUND(SUM(Y159:Y163),5)</f>
        <v>62750</v>
      </c>
    </row>
    <row r="165" spans="1:25" x14ac:dyDescent="0.25">
      <c r="A165" s="1"/>
      <c r="B165" s="1"/>
      <c r="C165" s="1"/>
      <c r="D165" s="1"/>
      <c r="E165" s="1"/>
      <c r="F165" s="1" t="s">
        <v>166</v>
      </c>
      <c r="G165" s="1"/>
      <c r="H165" s="1"/>
      <c r="I165" s="4">
        <f>ROUND(SUM(I160:I164),5)</f>
        <v>70901.02</v>
      </c>
      <c r="J165" s="5"/>
      <c r="K165" s="4">
        <f>ROUND(SUM(K160:K164),5)</f>
        <v>59840.19</v>
      </c>
      <c r="L165" s="5"/>
      <c r="M165" s="4">
        <f t="shared" si="4"/>
        <v>11060.83</v>
      </c>
      <c r="N165" s="5"/>
      <c r="O165" s="6">
        <f t="shared" si="5"/>
        <v>0.18484</v>
      </c>
      <c r="Q165" s="27"/>
      <c r="R165" s="27"/>
      <c r="S165" s="27"/>
      <c r="T165" s="27"/>
      <c r="U165" s="27" t="s">
        <v>168</v>
      </c>
      <c r="V165" s="27"/>
      <c r="W165" s="27"/>
      <c r="X165" s="27"/>
      <c r="Y165" s="30">
        <f>ROUND(SUM(Y144:Y146)+Y149+Y154+Y158+Y164,5)</f>
        <v>271992</v>
      </c>
    </row>
    <row r="166" spans="1:25" ht="30" customHeight="1" thickBot="1" x14ac:dyDescent="0.3">
      <c r="A166" s="1"/>
      <c r="B166" s="1"/>
      <c r="C166" s="1"/>
      <c r="D166" s="1"/>
      <c r="E166" s="1"/>
      <c r="F166" s="1" t="s">
        <v>167</v>
      </c>
      <c r="G166" s="1"/>
      <c r="H166" s="1"/>
      <c r="I166" s="7">
        <v>0</v>
      </c>
      <c r="J166" s="5"/>
      <c r="K166" s="7">
        <v>6239.28</v>
      </c>
      <c r="L166" s="5"/>
      <c r="M166" s="7">
        <f t="shared" si="4"/>
        <v>-6239.28</v>
      </c>
      <c r="N166" s="5"/>
      <c r="O166" s="8">
        <f t="shared" si="5"/>
        <v>-1</v>
      </c>
      <c r="Q166" s="27"/>
      <c r="R166" s="27"/>
      <c r="S166" s="27"/>
      <c r="T166" s="27"/>
      <c r="U166" s="27" t="s">
        <v>169</v>
      </c>
      <c r="V166" s="27"/>
      <c r="W166" s="27"/>
      <c r="X166" s="27"/>
      <c r="Y166" s="30"/>
    </row>
    <row r="167" spans="1:25" ht="15.75" thickBot="1" x14ac:dyDescent="0.3">
      <c r="A167" s="1"/>
      <c r="B167" s="1"/>
      <c r="C167" s="1"/>
      <c r="D167" s="1"/>
      <c r="E167" s="1" t="s">
        <v>168</v>
      </c>
      <c r="F167" s="1"/>
      <c r="G167" s="1"/>
      <c r="H167" s="1"/>
      <c r="I167" s="4">
        <f>ROUND(SUM(I144:I146)+I149+I155+I159+SUM(I165:I166),5)</f>
        <v>253600.76</v>
      </c>
      <c r="J167" s="5"/>
      <c r="K167" s="4">
        <f>ROUND(SUM(K144:K146)+K149+K155+K159+SUM(K165:K166),5)</f>
        <v>285851.43</v>
      </c>
      <c r="L167" s="5"/>
      <c r="M167" s="4">
        <f t="shared" si="4"/>
        <v>-32250.67</v>
      </c>
      <c r="N167" s="5"/>
      <c r="O167" s="6">
        <f t="shared" si="5"/>
        <v>-0.11282</v>
      </c>
      <c r="Q167" s="27"/>
      <c r="R167" s="27"/>
      <c r="S167" s="27"/>
      <c r="T167" s="27"/>
      <c r="U167" s="27"/>
      <c r="V167" s="27" t="s">
        <v>170</v>
      </c>
      <c r="W167" s="27"/>
      <c r="X167" s="27"/>
      <c r="Y167" s="31">
        <v>28861</v>
      </c>
    </row>
    <row r="168" spans="1:25" ht="30" customHeight="1" x14ac:dyDescent="0.25">
      <c r="A168" s="1"/>
      <c r="B168" s="1"/>
      <c r="C168" s="1"/>
      <c r="D168" s="1"/>
      <c r="E168" s="1" t="s">
        <v>169</v>
      </c>
      <c r="F168" s="1"/>
      <c r="G168" s="1"/>
      <c r="H168" s="1"/>
      <c r="I168" s="4"/>
      <c r="J168" s="5"/>
      <c r="K168" s="4"/>
      <c r="L168" s="5"/>
      <c r="M168" s="4"/>
      <c r="N168" s="5"/>
      <c r="O168" s="6"/>
      <c r="Q168" s="27"/>
      <c r="R168" s="27"/>
      <c r="S168" s="27"/>
      <c r="T168" s="27"/>
      <c r="U168" s="27" t="s">
        <v>171</v>
      </c>
      <c r="V168" s="27"/>
      <c r="W168" s="27"/>
      <c r="X168" s="27"/>
      <c r="Y168" s="30">
        <f>ROUND(SUM(Y166:Y167),5)</f>
        <v>28861</v>
      </c>
    </row>
    <row r="169" spans="1:25" ht="15.75" thickBot="1" x14ac:dyDescent="0.3">
      <c r="A169" s="1"/>
      <c r="B169" s="1"/>
      <c r="C169" s="1"/>
      <c r="D169" s="1"/>
      <c r="E169" s="1"/>
      <c r="F169" s="1" t="s">
        <v>170</v>
      </c>
      <c r="G169" s="1"/>
      <c r="H169" s="1"/>
      <c r="I169" s="7">
        <v>26045</v>
      </c>
      <c r="J169" s="5"/>
      <c r="K169" s="7">
        <v>30952.69</v>
      </c>
      <c r="L169" s="5"/>
      <c r="M169" s="7">
        <f>ROUND((I169-K169),5)</f>
        <v>-4907.6899999999996</v>
      </c>
      <c r="N169" s="5"/>
      <c r="O169" s="8">
        <f>ROUND(IF(I169=0, IF(K169=0, 0, SIGN(-K169)), IF(K169=0, SIGN(I169), (I169-K169)/ABS(K169))),5)</f>
        <v>-0.15855</v>
      </c>
      <c r="Q169" s="27"/>
      <c r="R169" s="27"/>
      <c r="S169" s="27"/>
      <c r="T169" s="27"/>
      <c r="U169" s="27" t="s">
        <v>172</v>
      </c>
      <c r="V169" s="27"/>
      <c r="W169" s="27"/>
      <c r="X169" s="27"/>
      <c r="Y169" s="30"/>
    </row>
    <row r="170" spans="1:25" x14ac:dyDescent="0.25">
      <c r="A170" s="1"/>
      <c r="B170" s="1"/>
      <c r="C170" s="1"/>
      <c r="D170" s="1"/>
      <c r="E170" s="1" t="s">
        <v>171</v>
      </c>
      <c r="F170" s="1"/>
      <c r="G170" s="1"/>
      <c r="H170" s="1"/>
      <c r="I170" s="4">
        <f>ROUND(SUM(I168:I169),5)</f>
        <v>26045</v>
      </c>
      <c r="J170" s="5"/>
      <c r="K170" s="4">
        <f>ROUND(SUM(K168:K169),5)</f>
        <v>30952.69</v>
      </c>
      <c r="L170" s="5"/>
      <c r="M170" s="4">
        <f>ROUND((I170-K170),5)</f>
        <v>-4907.6899999999996</v>
      </c>
      <c r="N170" s="5"/>
      <c r="O170" s="6">
        <f>ROUND(IF(I170=0, IF(K170=0, 0, SIGN(-K170)), IF(K170=0, SIGN(I170), (I170-K170)/ABS(K170))),5)</f>
        <v>-0.15855</v>
      </c>
      <c r="Q170" s="27"/>
      <c r="R170" s="27"/>
      <c r="S170" s="27"/>
      <c r="T170" s="27"/>
      <c r="U170" s="27"/>
      <c r="V170" s="27" t="s">
        <v>173</v>
      </c>
      <c r="W170" s="27"/>
      <c r="X170" s="27"/>
      <c r="Y170" s="30">
        <v>1500</v>
      </c>
    </row>
    <row r="171" spans="1:25" ht="30" customHeight="1" x14ac:dyDescent="0.25">
      <c r="A171" s="1"/>
      <c r="B171" s="1"/>
      <c r="C171" s="1"/>
      <c r="D171" s="1"/>
      <c r="E171" s="1" t="s">
        <v>172</v>
      </c>
      <c r="F171" s="1"/>
      <c r="G171" s="1"/>
      <c r="H171" s="1"/>
      <c r="I171" s="4"/>
      <c r="J171" s="5"/>
      <c r="K171" s="4"/>
      <c r="L171" s="5"/>
      <c r="M171" s="4"/>
      <c r="N171" s="5"/>
      <c r="O171" s="6"/>
      <c r="Q171" s="27"/>
      <c r="R171" s="27"/>
      <c r="S171" s="27"/>
      <c r="T171" s="27"/>
      <c r="U171" s="27"/>
      <c r="V171" s="27" t="s">
        <v>174</v>
      </c>
      <c r="W171" s="27"/>
      <c r="X171" s="27"/>
      <c r="Y171" s="30">
        <v>5000</v>
      </c>
    </row>
    <row r="172" spans="1:25" x14ac:dyDescent="0.25">
      <c r="A172" s="1"/>
      <c r="B172" s="1"/>
      <c r="C172" s="1"/>
      <c r="D172" s="1"/>
      <c r="E172" s="1"/>
      <c r="F172" s="1" t="s">
        <v>173</v>
      </c>
      <c r="G172" s="1"/>
      <c r="H172" s="1"/>
      <c r="I172" s="4">
        <v>320</v>
      </c>
      <c r="J172" s="5"/>
      <c r="K172" s="4">
        <v>9000</v>
      </c>
      <c r="L172" s="5"/>
      <c r="M172" s="4">
        <f t="shared" ref="M172:M177" si="6">ROUND((I172-K172),5)</f>
        <v>-8680</v>
      </c>
      <c r="N172" s="5"/>
      <c r="O172" s="6">
        <f t="shared" ref="O172:O177" si="7">ROUND(IF(I172=0, IF(K172=0, 0, SIGN(-K172)), IF(K172=0, SIGN(I172), (I172-K172)/ABS(K172))),5)</f>
        <v>-0.96443999999999996</v>
      </c>
      <c r="Q172" s="27"/>
      <c r="R172" s="27"/>
      <c r="S172" s="27"/>
      <c r="T172" s="27"/>
      <c r="U172" s="27"/>
      <c r="V172" s="27" t="s">
        <v>176</v>
      </c>
      <c r="W172" s="27"/>
      <c r="X172" s="27"/>
      <c r="Y172" s="30"/>
    </row>
    <row r="173" spans="1:25" ht="15.75" thickBot="1" x14ac:dyDescent="0.3">
      <c r="A173" s="1"/>
      <c r="B173" s="1"/>
      <c r="C173" s="1"/>
      <c r="D173" s="1"/>
      <c r="E173" s="1"/>
      <c r="F173" s="1" t="s">
        <v>174</v>
      </c>
      <c r="G173" s="1"/>
      <c r="H173" s="1"/>
      <c r="I173" s="4">
        <v>7223</v>
      </c>
      <c r="J173" s="5"/>
      <c r="K173" s="4">
        <v>6000</v>
      </c>
      <c r="L173" s="5"/>
      <c r="M173" s="4">
        <f t="shared" si="6"/>
        <v>1223</v>
      </c>
      <c r="N173" s="5"/>
      <c r="O173" s="6">
        <f t="shared" si="7"/>
        <v>0.20383000000000001</v>
      </c>
      <c r="Q173" s="27"/>
      <c r="R173" s="27"/>
      <c r="S173" s="27"/>
      <c r="T173" s="27"/>
      <c r="U173" s="27"/>
      <c r="V173" s="27" t="s">
        <v>177</v>
      </c>
      <c r="W173" s="27"/>
      <c r="X173" s="27"/>
      <c r="Y173" s="31">
        <v>86058</v>
      </c>
    </row>
    <row r="174" spans="1:25" x14ac:dyDescent="0.25">
      <c r="A174" s="1"/>
      <c r="B174" s="1"/>
      <c r="C174" s="1"/>
      <c r="D174" s="1"/>
      <c r="E174" s="1"/>
      <c r="F174" s="1" t="s">
        <v>175</v>
      </c>
      <c r="G174" s="1"/>
      <c r="H174" s="1"/>
      <c r="I174" s="4">
        <v>1050.5</v>
      </c>
      <c r="J174" s="5"/>
      <c r="K174" s="4">
        <v>7400</v>
      </c>
      <c r="L174" s="5"/>
      <c r="M174" s="4">
        <f t="shared" si="6"/>
        <v>-6349.5</v>
      </c>
      <c r="N174" s="5"/>
      <c r="O174" s="6">
        <f t="shared" si="7"/>
        <v>-0.85804000000000002</v>
      </c>
      <c r="Q174" s="27"/>
      <c r="R174" s="27"/>
      <c r="S174" s="27"/>
      <c r="T174" s="27"/>
      <c r="U174" s="27" t="s">
        <v>178</v>
      </c>
      <c r="V174" s="27"/>
      <c r="W174" s="27"/>
      <c r="X174" s="27"/>
      <c r="Y174" s="30">
        <f>ROUND(SUM(Y169:Y173),5)</f>
        <v>92558</v>
      </c>
    </row>
    <row r="175" spans="1:25" x14ac:dyDescent="0.25">
      <c r="A175" s="1"/>
      <c r="B175" s="1"/>
      <c r="C175" s="1"/>
      <c r="D175" s="1"/>
      <c r="E175" s="1"/>
      <c r="F175" s="1" t="s">
        <v>176</v>
      </c>
      <c r="G175" s="1"/>
      <c r="H175" s="1"/>
      <c r="I175" s="4">
        <v>0</v>
      </c>
      <c r="J175" s="5"/>
      <c r="K175" s="4">
        <v>6500</v>
      </c>
      <c r="L175" s="5"/>
      <c r="M175" s="4">
        <f t="shared" si="6"/>
        <v>-6500</v>
      </c>
      <c r="N175" s="5"/>
      <c r="O175" s="6">
        <f t="shared" si="7"/>
        <v>-1</v>
      </c>
      <c r="Q175" s="27"/>
      <c r="R175" s="27"/>
      <c r="S175" s="27"/>
      <c r="T175" s="27"/>
      <c r="U175" s="27" t="s">
        <v>179</v>
      </c>
      <c r="V175" s="27"/>
      <c r="W175" s="27"/>
      <c r="X175" s="27"/>
      <c r="Y175" s="30"/>
    </row>
    <row r="176" spans="1:25" ht="15.75" thickBot="1" x14ac:dyDescent="0.3">
      <c r="A176" s="1"/>
      <c r="B176" s="1"/>
      <c r="C176" s="1"/>
      <c r="D176" s="1"/>
      <c r="E176" s="1"/>
      <c r="F176" s="1" t="s">
        <v>177</v>
      </c>
      <c r="G176" s="1"/>
      <c r="H176" s="1"/>
      <c r="I176" s="7">
        <v>52488.9</v>
      </c>
      <c r="J176" s="5"/>
      <c r="K176" s="7">
        <v>37454.06</v>
      </c>
      <c r="L176" s="5"/>
      <c r="M176" s="7">
        <f t="shared" si="6"/>
        <v>15034.84</v>
      </c>
      <c r="N176" s="5"/>
      <c r="O176" s="8">
        <f t="shared" si="7"/>
        <v>0.40142</v>
      </c>
      <c r="Q176" s="27"/>
      <c r="R176" s="27"/>
      <c r="S176" s="27"/>
      <c r="T176" s="27"/>
      <c r="U176" s="27"/>
      <c r="V176" s="27" t="s">
        <v>180</v>
      </c>
      <c r="W176" s="27"/>
      <c r="X176" s="27"/>
      <c r="Y176" s="30"/>
    </row>
    <row r="177" spans="1:25" x14ac:dyDescent="0.25">
      <c r="A177" s="1"/>
      <c r="B177" s="1"/>
      <c r="C177" s="1"/>
      <c r="D177" s="1"/>
      <c r="E177" s="1" t="s">
        <v>178</v>
      </c>
      <c r="F177" s="1"/>
      <c r="G177" s="1"/>
      <c r="H177" s="1"/>
      <c r="I177" s="4">
        <f>ROUND(SUM(I171:I176),5)</f>
        <v>61082.400000000001</v>
      </c>
      <c r="J177" s="5"/>
      <c r="K177" s="4">
        <f>ROUND(SUM(K171:K176),5)</f>
        <v>66354.06</v>
      </c>
      <c r="L177" s="5"/>
      <c r="M177" s="4">
        <f t="shared" si="6"/>
        <v>-5271.66</v>
      </c>
      <c r="N177" s="5"/>
      <c r="O177" s="6">
        <f t="shared" si="7"/>
        <v>-7.9450000000000007E-2</v>
      </c>
      <c r="Q177" s="27"/>
      <c r="R177" s="27"/>
      <c r="S177" s="27"/>
      <c r="T177" s="27"/>
      <c r="U177" s="27"/>
      <c r="V177" s="27"/>
      <c r="W177" s="27" t="s">
        <v>181</v>
      </c>
      <c r="X177" s="27"/>
      <c r="Y177" s="30">
        <v>8500</v>
      </c>
    </row>
    <row r="178" spans="1:25" ht="30" customHeight="1" x14ac:dyDescent="0.25">
      <c r="A178" s="1"/>
      <c r="B178" s="1"/>
      <c r="C178" s="1"/>
      <c r="D178" s="1"/>
      <c r="E178" s="1" t="s">
        <v>179</v>
      </c>
      <c r="F178" s="1"/>
      <c r="G178" s="1"/>
      <c r="H178" s="1"/>
      <c r="I178" s="4"/>
      <c r="J178" s="5"/>
      <c r="K178" s="4"/>
      <c r="L178" s="5"/>
      <c r="M178" s="4"/>
      <c r="N178" s="5"/>
      <c r="O178" s="6"/>
      <c r="Q178" s="27"/>
      <c r="R178" s="27"/>
      <c r="S178" s="27"/>
      <c r="T178" s="27"/>
      <c r="U178" s="27"/>
      <c r="V178" s="27"/>
      <c r="W178" s="27" t="s">
        <v>182</v>
      </c>
      <c r="X178" s="27"/>
      <c r="Y178" s="30"/>
    </row>
    <row r="179" spans="1:25" x14ac:dyDescent="0.25">
      <c r="A179" s="1"/>
      <c r="B179" s="1"/>
      <c r="C179" s="1"/>
      <c r="D179" s="1"/>
      <c r="E179" s="1"/>
      <c r="F179" s="1" t="s">
        <v>180</v>
      </c>
      <c r="G179" s="1"/>
      <c r="H179" s="1"/>
      <c r="I179" s="4"/>
      <c r="J179" s="5"/>
      <c r="K179" s="4"/>
      <c r="L179" s="5"/>
      <c r="M179" s="4"/>
      <c r="N179" s="5"/>
      <c r="O179" s="6"/>
      <c r="Q179" s="27"/>
      <c r="R179" s="27"/>
      <c r="S179" s="27"/>
      <c r="T179" s="27"/>
      <c r="U179" s="27"/>
      <c r="V179" s="27"/>
      <c r="W179" s="27" t="s">
        <v>183</v>
      </c>
      <c r="X179" s="27"/>
      <c r="Y179" s="30">
        <v>800</v>
      </c>
    </row>
    <row r="180" spans="1:25" ht="15.75" thickBot="1" x14ac:dyDescent="0.3">
      <c r="A180" s="1"/>
      <c r="B180" s="1"/>
      <c r="C180" s="1"/>
      <c r="D180" s="1"/>
      <c r="E180" s="1"/>
      <c r="F180" s="1"/>
      <c r="G180" s="1" t="s">
        <v>181</v>
      </c>
      <c r="H180" s="1"/>
      <c r="I180" s="4">
        <v>29177.25</v>
      </c>
      <c r="J180" s="5"/>
      <c r="K180" s="4">
        <v>55592.75</v>
      </c>
      <c r="L180" s="5"/>
      <c r="M180" s="4">
        <f t="shared" ref="M180:M189" si="8">ROUND((I180-K180),5)</f>
        <v>-26415.5</v>
      </c>
      <c r="N180" s="5"/>
      <c r="O180" s="6">
        <f t="shared" ref="O180:O189" si="9">ROUND(IF(I180=0, IF(K180=0, 0, SIGN(-K180)), IF(K180=0, SIGN(I180), (I180-K180)/ABS(K180))),5)</f>
        <v>-0.47516000000000003</v>
      </c>
      <c r="Q180" s="27"/>
      <c r="R180" s="27"/>
      <c r="S180" s="27"/>
      <c r="T180" s="27"/>
      <c r="U180" s="27"/>
      <c r="V180" s="27"/>
      <c r="W180" s="27" t="s">
        <v>185</v>
      </c>
      <c r="X180" s="27"/>
      <c r="Y180" s="31">
        <v>95000</v>
      </c>
    </row>
    <row r="181" spans="1:25" x14ac:dyDescent="0.25">
      <c r="A181" s="1"/>
      <c r="B181" s="1"/>
      <c r="C181" s="1"/>
      <c r="D181" s="1"/>
      <c r="E181" s="1"/>
      <c r="F181" s="1"/>
      <c r="G181" s="1" t="s">
        <v>182</v>
      </c>
      <c r="H181" s="1"/>
      <c r="I181" s="4">
        <v>400</v>
      </c>
      <c r="J181" s="5"/>
      <c r="K181" s="4">
        <v>2520.75</v>
      </c>
      <c r="L181" s="5"/>
      <c r="M181" s="4">
        <f t="shared" si="8"/>
        <v>-2120.75</v>
      </c>
      <c r="N181" s="5"/>
      <c r="O181" s="6">
        <f t="shared" si="9"/>
        <v>-0.84131999999999996</v>
      </c>
      <c r="Q181" s="27"/>
      <c r="R181" s="27"/>
      <c r="S181" s="27"/>
      <c r="T181" s="27"/>
      <c r="U181" s="27"/>
      <c r="V181" s="27" t="s">
        <v>186</v>
      </c>
      <c r="W181" s="27"/>
      <c r="X181" s="27"/>
      <c r="Y181" s="30">
        <f>ROUND(SUM(Y176:Y180),5)</f>
        <v>104300</v>
      </c>
    </row>
    <row r="182" spans="1:25" ht="15.75" thickBot="1" x14ac:dyDescent="0.3">
      <c r="A182" s="1"/>
      <c r="B182" s="1"/>
      <c r="C182" s="1"/>
      <c r="D182" s="1"/>
      <c r="E182" s="1"/>
      <c r="F182" s="1"/>
      <c r="G182" s="1" t="s">
        <v>183</v>
      </c>
      <c r="H182" s="1"/>
      <c r="I182" s="4">
        <v>1025.18</v>
      </c>
      <c r="J182" s="5"/>
      <c r="K182" s="4">
        <v>40638.94</v>
      </c>
      <c r="L182" s="5"/>
      <c r="M182" s="4">
        <f t="shared" si="8"/>
        <v>-39613.760000000002</v>
      </c>
      <c r="N182" s="5"/>
      <c r="O182" s="6">
        <f t="shared" si="9"/>
        <v>-0.97477000000000003</v>
      </c>
      <c r="Q182" s="27"/>
      <c r="R182" s="27"/>
      <c r="S182" s="27"/>
      <c r="T182" s="27"/>
      <c r="U182" s="27"/>
      <c r="V182" s="27" t="s">
        <v>187</v>
      </c>
      <c r="W182" s="27"/>
      <c r="X182" s="27"/>
      <c r="Y182" s="32"/>
    </row>
    <row r="183" spans="1:25" ht="15.75" thickBot="1" x14ac:dyDescent="0.3">
      <c r="A183" s="1"/>
      <c r="B183" s="1"/>
      <c r="C183" s="1"/>
      <c r="D183" s="1"/>
      <c r="E183" s="1"/>
      <c r="F183" s="1"/>
      <c r="G183" s="1" t="s">
        <v>184</v>
      </c>
      <c r="H183" s="1"/>
      <c r="I183" s="4">
        <v>1139</v>
      </c>
      <c r="J183" s="5"/>
      <c r="K183" s="4">
        <v>5516.77</v>
      </c>
      <c r="L183" s="5"/>
      <c r="M183" s="4">
        <f t="shared" si="8"/>
        <v>-4377.7700000000004</v>
      </c>
      <c r="N183" s="5"/>
      <c r="O183" s="6">
        <f t="shared" si="9"/>
        <v>-0.79354000000000002</v>
      </c>
      <c r="Q183" s="27"/>
      <c r="R183" s="27"/>
      <c r="S183" s="27"/>
      <c r="T183" s="27"/>
      <c r="U183" s="27" t="s">
        <v>188</v>
      </c>
      <c r="V183" s="27"/>
      <c r="W183" s="27"/>
      <c r="X183" s="27"/>
      <c r="Y183" s="33">
        <f>ROUND(Y175+SUM(Y181:Y182),5)</f>
        <v>104300</v>
      </c>
    </row>
    <row r="184" spans="1:25" ht="15.75" thickBot="1" x14ac:dyDescent="0.3">
      <c r="A184" s="1"/>
      <c r="B184" s="1"/>
      <c r="C184" s="1"/>
      <c r="D184" s="1"/>
      <c r="E184" s="1"/>
      <c r="F184" s="1"/>
      <c r="G184" s="1" t="s">
        <v>185</v>
      </c>
      <c r="H184" s="1"/>
      <c r="I184" s="7">
        <v>6282.52</v>
      </c>
      <c r="J184" s="5"/>
      <c r="K184" s="7">
        <v>1518.08</v>
      </c>
      <c r="L184" s="5"/>
      <c r="M184" s="7">
        <f t="shared" si="8"/>
        <v>4764.4399999999996</v>
      </c>
      <c r="N184" s="5"/>
      <c r="O184" s="8">
        <f t="shared" si="9"/>
        <v>3.1384599999999998</v>
      </c>
      <c r="Q184" s="27"/>
      <c r="R184" s="27"/>
      <c r="S184" s="27"/>
      <c r="T184" s="27" t="s">
        <v>189</v>
      </c>
      <c r="U184" s="27"/>
      <c r="V184" s="27"/>
      <c r="W184" s="27"/>
      <c r="X184" s="27"/>
      <c r="Y184" s="30">
        <f>ROUND(Y143+Y165+Y168+Y174+Y183,5)</f>
        <v>497711</v>
      </c>
    </row>
    <row r="185" spans="1:25" x14ac:dyDescent="0.25">
      <c r="A185" s="1"/>
      <c r="B185" s="1"/>
      <c r="C185" s="1"/>
      <c r="D185" s="1"/>
      <c r="E185" s="1"/>
      <c r="F185" s="1" t="s">
        <v>186</v>
      </c>
      <c r="G185" s="1"/>
      <c r="H185" s="1"/>
      <c r="I185" s="4">
        <f>ROUND(SUM(I179:I184),5)</f>
        <v>38023.949999999997</v>
      </c>
      <c r="J185" s="5"/>
      <c r="K185" s="4">
        <f>ROUND(SUM(K179:K184),5)</f>
        <v>105787.29</v>
      </c>
      <c r="L185" s="5"/>
      <c r="M185" s="4">
        <f t="shared" si="8"/>
        <v>-67763.34</v>
      </c>
      <c r="N185" s="5"/>
      <c r="O185" s="6">
        <f t="shared" si="9"/>
        <v>-0.64056000000000002</v>
      </c>
      <c r="Q185" s="27"/>
      <c r="R185" s="27"/>
      <c r="S185" s="27"/>
      <c r="T185" s="27" t="s">
        <v>190</v>
      </c>
      <c r="U185" s="27"/>
      <c r="V185" s="27"/>
      <c r="W185" s="27"/>
      <c r="X185" s="27"/>
      <c r="Y185" s="30">
        <v>5070</v>
      </c>
    </row>
    <row r="186" spans="1:25" ht="30" customHeight="1" thickBot="1" x14ac:dyDescent="0.3">
      <c r="A186" s="1"/>
      <c r="B186" s="1"/>
      <c r="C186" s="1"/>
      <c r="D186" s="1"/>
      <c r="E186" s="1"/>
      <c r="F186" s="1" t="s">
        <v>187</v>
      </c>
      <c r="G186" s="1"/>
      <c r="H186" s="1"/>
      <c r="I186" s="9">
        <v>115995</v>
      </c>
      <c r="J186" s="5"/>
      <c r="K186" s="9">
        <v>17350</v>
      </c>
      <c r="L186" s="5"/>
      <c r="M186" s="9">
        <f t="shared" si="8"/>
        <v>98645</v>
      </c>
      <c r="N186" s="5"/>
      <c r="O186" s="10">
        <f t="shared" si="9"/>
        <v>5.6855900000000004</v>
      </c>
      <c r="Q186" s="27"/>
      <c r="R186" s="27"/>
      <c r="S186" s="27"/>
      <c r="T186" s="27" t="s">
        <v>191</v>
      </c>
      <c r="U186" s="27"/>
      <c r="V186" s="27"/>
      <c r="W186" s="27"/>
      <c r="X186" s="27"/>
      <c r="Y186" s="30"/>
    </row>
    <row r="187" spans="1:25" ht="15.75" thickBot="1" x14ac:dyDescent="0.3">
      <c r="A187" s="1"/>
      <c r="B187" s="1"/>
      <c r="C187" s="1"/>
      <c r="D187" s="1"/>
      <c r="E187" s="1" t="s">
        <v>188</v>
      </c>
      <c r="F187" s="1"/>
      <c r="G187" s="1"/>
      <c r="H187" s="1"/>
      <c r="I187" s="11">
        <f>ROUND(I178+SUM(I185:I186),5)</f>
        <v>154018.95000000001</v>
      </c>
      <c r="J187" s="5"/>
      <c r="K187" s="11">
        <f>ROUND(K178+SUM(K185:K186),5)</f>
        <v>123137.29</v>
      </c>
      <c r="L187" s="5"/>
      <c r="M187" s="11">
        <f t="shared" si="8"/>
        <v>30881.66</v>
      </c>
      <c r="N187" s="5"/>
      <c r="O187" s="12">
        <f t="shared" si="9"/>
        <v>0.25079000000000001</v>
      </c>
      <c r="Q187" s="27"/>
      <c r="R187" s="27"/>
      <c r="S187" s="27"/>
      <c r="T187" s="27"/>
      <c r="U187" s="27" t="s">
        <v>192</v>
      </c>
      <c r="V187" s="27"/>
      <c r="W187" s="27"/>
      <c r="X187" s="27"/>
      <c r="Y187" s="30">
        <v>189000</v>
      </c>
    </row>
    <row r="188" spans="1:25" ht="30" customHeight="1" x14ac:dyDescent="0.25">
      <c r="A188" s="1"/>
      <c r="B188" s="1"/>
      <c r="C188" s="1"/>
      <c r="D188" s="1" t="s">
        <v>189</v>
      </c>
      <c r="E188" s="1"/>
      <c r="F188" s="1"/>
      <c r="G188" s="1"/>
      <c r="H188" s="1"/>
      <c r="I188" s="4">
        <f>ROUND(I143+I167+I170+I177+I187,5)</f>
        <v>494747.11</v>
      </c>
      <c r="J188" s="5"/>
      <c r="K188" s="4">
        <f>ROUND(K143+K167+K170+K177+K187,5)</f>
        <v>506295.47</v>
      </c>
      <c r="L188" s="5"/>
      <c r="M188" s="4">
        <f t="shared" si="8"/>
        <v>-11548.36</v>
      </c>
      <c r="N188" s="5"/>
      <c r="O188" s="6">
        <f t="shared" si="9"/>
        <v>-2.281E-2</v>
      </c>
      <c r="Q188" s="27"/>
      <c r="R188" s="27"/>
      <c r="S188" s="27"/>
      <c r="T188" s="27"/>
      <c r="U188" s="27" t="s">
        <v>193</v>
      </c>
      <c r="V188" s="27"/>
      <c r="W188" s="27"/>
      <c r="X188" s="27"/>
      <c r="Y188" s="30"/>
    </row>
    <row r="189" spans="1:25" ht="30" customHeight="1" x14ac:dyDescent="0.25">
      <c r="A189" s="1"/>
      <c r="B189" s="1"/>
      <c r="C189" s="1"/>
      <c r="D189" s="1" t="s">
        <v>190</v>
      </c>
      <c r="E189" s="1"/>
      <c r="F189" s="1"/>
      <c r="G189" s="1"/>
      <c r="H189" s="1"/>
      <c r="I189" s="4">
        <v>4480</v>
      </c>
      <c r="J189" s="5"/>
      <c r="K189" s="4">
        <v>5150</v>
      </c>
      <c r="L189" s="5"/>
      <c r="M189" s="4">
        <f t="shared" si="8"/>
        <v>-670</v>
      </c>
      <c r="N189" s="5"/>
      <c r="O189" s="6">
        <f t="shared" si="9"/>
        <v>-0.13009999999999999</v>
      </c>
      <c r="Q189" s="27"/>
      <c r="R189" s="27"/>
      <c r="S189" s="27"/>
      <c r="T189" s="27"/>
      <c r="U189" s="27"/>
      <c r="V189" s="27" t="s">
        <v>194</v>
      </c>
      <c r="W189" s="27"/>
      <c r="X189" s="27"/>
      <c r="Y189" s="30"/>
    </row>
    <row r="190" spans="1:25" ht="15.75" thickBot="1" x14ac:dyDescent="0.3">
      <c r="A190" s="1"/>
      <c r="B190" s="1"/>
      <c r="C190" s="1"/>
      <c r="D190" s="1" t="s">
        <v>191</v>
      </c>
      <c r="E190" s="1"/>
      <c r="F190" s="1"/>
      <c r="G190" s="1"/>
      <c r="H190" s="1"/>
      <c r="I190" s="4"/>
      <c r="J190" s="5"/>
      <c r="K190" s="4"/>
      <c r="L190" s="5"/>
      <c r="M190" s="4"/>
      <c r="N190" s="5"/>
      <c r="O190" s="6"/>
      <c r="Q190" s="27"/>
      <c r="R190" s="27"/>
      <c r="S190" s="27"/>
      <c r="T190" s="27"/>
      <c r="U190" s="27"/>
      <c r="V190" s="27" t="s">
        <v>195</v>
      </c>
      <c r="W190" s="27"/>
      <c r="X190" s="27"/>
      <c r="Y190" s="31">
        <v>10200</v>
      </c>
    </row>
    <row r="191" spans="1:25" x14ac:dyDescent="0.25">
      <c r="A191" s="1"/>
      <c r="B191" s="1"/>
      <c r="C191" s="1"/>
      <c r="D191" s="1"/>
      <c r="E191" s="1" t="s">
        <v>192</v>
      </c>
      <c r="F191" s="1"/>
      <c r="G191" s="1"/>
      <c r="H191" s="1"/>
      <c r="I191" s="4">
        <v>202275.11</v>
      </c>
      <c r="J191" s="5"/>
      <c r="K191" s="4">
        <v>235076.76</v>
      </c>
      <c r="L191" s="5"/>
      <c r="M191" s="4">
        <f>ROUND((I191-K191),5)</f>
        <v>-32801.65</v>
      </c>
      <c r="N191" s="5"/>
      <c r="O191" s="6">
        <f>ROUND(IF(I191=0, IF(K191=0, 0, SIGN(-K191)), IF(K191=0, SIGN(I191), (I191-K191)/ABS(K191))),5)</f>
        <v>-0.13954</v>
      </c>
      <c r="Q191" s="27"/>
      <c r="R191" s="27"/>
      <c r="S191" s="27"/>
      <c r="T191" s="27"/>
      <c r="U191" s="27" t="s">
        <v>196</v>
      </c>
      <c r="V191" s="27"/>
      <c r="W191" s="27"/>
      <c r="X191" s="27"/>
      <c r="Y191" s="30">
        <f>ROUND(SUM(Y188:Y190),5)</f>
        <v>10200</v>
      </c>
    </row>
    <row r="192" spans="1:25" x14ac:dyDescent="0.25">
      <c r="A192" s="1"/>
      <c r="B192" s="1"/>
      <c r="C192" s="1"/>
      <c r="D192" s="1"/>
      <c r="E192" s="1" t="s">
        <v>193</v>
      </c>
      <c r="F192" s="1"/>
      <c r="G192" s="1"/>
      <c r="H192" s="1"/>
      <c r="I192" s="4"/>
      <c r="J192" s="5"/>
      <c r="K192" s="4"/>
      <c r="L192" s="5"/>
      <c r="M192" s="4"/>
      <c r="N192" s="5"/>
      <c r="O192" s="6"/>
      <c r="Q192" s="27"/>
      <c r="R192" s="27"/>
      <c r="S192" s="27"/>
      <c r="T192" s="27"/>
      <c r="U192" s="27" t="s">
        <v>197</v>
      </c>
      <c r="V192" s="27"/>
      <c r="W192" s="27"/>
      <c r="X192" s="27"/>
      <c r="Y192" s="30"/>
    </row>
    <row r="193" spans="1:25" x14ac:dyDescent="0.25">
      <c r="A193" s="1"/>
      <c r="B193" s="1"/>
      <c r="C193" s="1"/>
      <c r="D193" s="1"/>
      <c r="E193" s="1"/>
      <c r="F193" s="1" t="s">
        <v>194</v>
      </c>
      <c r="G193" s="1"/>
      <c r="H193" s="1"/>
      <c r="I193" s="4">
        <v>91</v>
      </c>
      <c r="J193" s="5"/>
      <c r="K193" s="4">
        <v>2743</v>
      </c>
      <c r="L193" s="5"/>
      <c r="M193" s="4">
        <f>ROUND((I193-K193),5)</f>
        <v>-2652</v>
      </c>
      <c r="N193" s="5"/>
      <c r="O193" s="6">
        <f>ROUND(IF(I193=0, IF(K193=0, 0, SIGN(-K193)), IF(K193=0, SIGN(I193), (I193-K193)/ABS(K193))),5)</f>
        <v>-0.96682000000000001</v>
      </c>
      <c r="Q193" s="27"/>
      <c r="R193" s="27"/>
      <c r="S193" s="27"/>
      <c r="T193" s="27"/>
      <c r="U193" s="27"/>
      <c r="V193" s="27" t="s">
        <v>198</v>
      </c>
      <c r="W193" s="27"/>
      <c r="X193" s="27"/>
      <c r="Y193" s="30"/>
    </row>
    <row r="194" spans="1:25" ht="15.75" thickBot="1" x14ac:dyDescent="0.3">
      <c r="A194" s="1"/>
      <c r="B194" s="1"/>
      <c r="C194" s="1"/>
      <c r="D194" s="1"/>
      <c r="E194" s="1"/>
      <c r="F194" s="1" t="s">
        <v>195</v>
      </c>
      <c r="G194" s="1"/>
      <c r="H194" s="1"/>
      <c r="I194" s="7">
        <v>12627.84</v>
      </c>
      <c r="J194" s="5"/>
      <c r="K194" s="7">
        <v>9746.3799999999992</v>
      </c>
      <c r="L194" s="5"/>
      <c r="M194" s="7">
        <f>ROUND((I194-K194),5)</f>
        <v>2881.46</v>
      </c>
      <c r="N194" s="5"/>
      <c r="O194" s="8">
        <f>ROUND(IF(I194=0, IF(K194=0, 0, SIGN(-K194)), IF(K194=0, SIGN(I194), (I194-K194)/ABS(K194))),5)</f>
        <v>0.29564000000000001</v>
      </c>
      <c r="Q194" s="27"/>
      <c r="R194" s="27"/>
      <c r="S194" s="27"/>
      <c r="T194" s="27"/>
      <c r="U194" s="27"/>
      <c r="V194" s="27" t="s">
        <v>199</v>
      </c>
      <c r="W194" s="27"/>
      <c r="X194" s="27"/>
      <c r="Y194" s="31">
        <v>13600</v>
      </c>
    </row>
    <row r="195" spans="1:25" x14ac:dyDescent="0.25">
      <c r="A195" s="1"/>
      <c r="B195" s="1"/>
      <c r="C195" s="1"/>
      <c r="D195" s="1"/>
      <c r="E195" s="1" t="s">
        <v>196</v>
      </c>
      <c r="F195" s="1"/>
      <c r="G195" s="1"/>
      <c r="H195" s="1"/>
      <c r="I195" s="4">
        <f>ROUND(SUM(I192:I194),5)</f>
        <v>12718.84</v>
      </c>
      <c r="J195" s="5"/>
      <c r="K195" s="4">
        <f>ROUND(SUM(K192:K194),5)</f>
        <v>12489.38</v>
      </c>
      <c r="L195" s="5"/>
      <c r="M195" s="4">
        <f>ROUND((I195-K195),5)</f>
        <v>229.46</v>
      </c>
      <c r="N195" s="5"/>
      <c r="O195" s="6">
        <f>ROUND(IF(I195=0, IF(K195=0, 0, SIGN(-K195)), IF(K195=0, SIGN(I195), (I195-K195)/ABS(K195))),5)</f>
        <v>1.8370000000000001E-2</v>
      </c>
      <c r="Q195" s="27"/>
      <c r="R195" s="27"/>
      <c r="S195" s="27"/>
      <c r="T195" s="27"/>
      <c r="U195" s="27" t="s">
        <v>200</v>
      </c>
      <c r="V195" s="27"/>
      <c r="W195" s="27"/>
      <c r="X195" s="27"/>
      <c r="Y195" s="30">
        <f>ROUND(SUM(Y192:Y194),5)</f>
        <v>13600</v>
      </c>
    </row>
    <row r="196" spans="1:25" ht="30" customHeight="1" thickBot="1" x14ac:dyDescent="0.3">
      <c r="A196" s="1"/>
      <c r="B196" s="1"/>
      <c r="C196" s="1"/>
      <c r="D196" s="1"/>
      <c r="E196" s="1" t="s">
        <v>197</v>
      </c>
      <c r="F196" s="1"/>
      <c r="G196" s="1"/>
      <c r="H196" s="1"/>
      <c r="I196" s="4"/>
      <c r="J196" s="5"/>
      <c r="K196" s="4"/>
      <c r="L196" s="5"/>
      <c r="M196" s="4"/>
      <c r="N196" s="5"/>
      <c r="O196" s="6"/>
      <c r="Q196" s="27"/>
      <c r="R196" s="27"/>
      <c r="S196" s="27"/>
      <c r="T196" s="27"/>
      <c r="U196" s="27" t="s">
        <v>201</v>
      </c>
      <c r="V196" s="27"/>
      <c r="W196" s="27"/>
      <c r="X196" s="27"/>
      <c r="Y196" s="31">
        <v>12500</v>
      </c>
    </row>
    <row r="197" spans="1:25" x14ac:dyDescent="0.25">
      <c r="A197" s="1"/>
      <c r="B197" s="1"/>
      <c r="C197" s="1"/>
      <c r="D197" s="1"/>
      <c r="E197" s="1"/>
      <c r="F197" s="1" t="s">
        <v>198</v>
      </c>
      <c r="G197" s="1"/>
      <c r="H197" s="1"/>
      <c r="I197" s="4">
        <v>3139.7</v>
      </c>
      <c r="J197" s="5"/>
      <c r="K197" s="4">
        <v>763</v>
      </c>
      <c r="L197" s="5"/>
      <c r="M197" s="4">
        <f t="shared" ref="M197:M202" si="10">ROUND((I197-K197),5)</f>
        <v>2376.6999999999998</v>
      </c>
      <c r="N197" s="5"/>
      <c r="O197" s="6">
        <f t="shared" ref="O197:O202" si="11">ROUND(IF(I197=0, IF(K197=0, 0, SIGN(-K197)), IF(K197=0, SIGN(I197), (I197-K197)/ABS(K197))),5)</f>
        <v>3.1149399999999998</v>
      </c>
      <c r="Q197" s="27"/>
      <c r="R197" s="27"/>
      <c r="S197" s="27"/>
      <c r="T197" s="27" t="s">
        <v>202</v>
      </c>
      <c r="U197" s="27"/>
      <c r="V197" s="27"/>
      <c r="W197" s="27"/>
      <c r="X197" s="27"/>
      <c r="Y197" s="30">
        <f>ROUND(SUM(Y186:Y187)+Y191+SUM(Y195:Y196),5)</f>
        <v>225300</v>
      </c>
    </row>
    <row r="198" spans="1:25" ht="15.75" thickBot="1" x14ac:dyDescent="0.3">
      <c r="A198" s="1"/>
      <c r="B198" s="1"/>
      <c r="C198" s="1"/>
      <c r="D198" s="1"/>
      <c r="E198" s="1"/>
      <c r="F198" s="1" t="s">
        <v>199</v>
      </c>
      <c r="G198" s="1"/>
      <c r="H198" s="1"/>
      <c r="I198" s="7">
        <v>13257.62</v>
      </c>
      <c r="J198" s="5"/>
      <c r="K198" s="7">
        <v>10514.18</v>
      </c>
      <c r="L198" s="5"/>
      <c r="M198" s="7">
        <f t="shared" si="10"/>
        <v>2743.44</v>
      </c>
      <c r="N198" s="5"/>
      <c r="O198" s="8">
        <f t="shared" si="11"/>
        <v>0.26093</v>
      </c>
      <c r="Q198" s="27"/>
      <c r="R198" s="27"/>
      <c r="S198" s="27"/>
      <c r="T198" s="27" t="s">
        <v>203</v>
      </c>
      <c r="U198" s="27"/>
      <c r="V198" s="27"/>
      <c r="W198" s="27"/>
      <c r="X198" s="27"/>
      <c r="Y198" s="30">
        <v>125000</v>
      </c>
    </row>
    <row r="199" spans="1:25" x14ac:dyDescent="0.25">
      <c r="A199" s="1"/>
      <c r="B199" s="1"/>
      <c r="C199" s="1"/>
      <c r="D199" s="1"/>
      <c r="E199" s="1" t="s">
        <v>200</v>
      </c>
      <c r="F199" s="1"/>
      <c r="G199" s="1"/>
      <c r="H199" s="1"/>
      <c r="I199" s="4">
        <f>ROUND(SUM(I196:I198),5)</f>
        <v>16397.32</v>
      </c>
      <c r="J199" s="5"/>
      <c r="K199" s="4">
        <f>ROUND(SUM(K196:K198),5)</f>
        <v>11277.18</v>
      </c>
      <c r="L199" s="5"/>
      <c r="M199" s="4">
        <f t="shared" si="10"/>
        <v>5120.1400000000003</v>
      </c>
      <c r="N199" s="5"/>
      <c r="O199" s="6">
        <f t="shared" si="11"/>
        <v>0.45402999999999999</v>
      </c>
      <c r="Q199" s="27"/>
      <c r="R199" s="27"/>
      <c r="S199" s="27"/>
      <c r="T199" s="27" t="s">
        <v>204</v>
      </c>
      <c r="U199" s="27"/>
      <c r="V199" s="27"/>
      <c r="W199" s="27"/>
      <c r="X199" s="27"/>
      <c r="Y199" s="30"/>
    </row>
    <row r="200" spans="1:25" ht="30" customHeight="1" thickBot="1" x14ac:dyDescent="0.3">
      <c r="A200" s="1"/>
      <c r="B200" s="1"/>
      <c r="C200" s="1"/>
      <c r="D200" s="1"/>
      <c r="E200" s="1" t="s">
        <v>201</v>
      </c>
      <c r="F200" s="1"/>
      <c r="G200" s="1"/>
      <c r="H200" s="1"/>
      <c r="I200" s="7">
        <v>10560.45</v>
      </c>
      <c r="J200" s="5"/>
      <c r="K200" s="7">
        <v>11289.79</v>
      </c>
      <c r="L200" s="5"/>
      <c r="M200" s="7">
        <f t="shared" si="10"/>
        <v>-729.34</v>
      </c>
      <c r="N200" s="5"/>
      <c r="O200" s="8">
        <f t="shared" si="11"/>
        <v>-6.4600000000000005E-2</v>
      </c>
      <c r="Q200" s="27"/>
      <c r="R200" s="27"/>
      <c r="S200" s="27"/>
      <c r="T200" s="27"/>
      <c r="U200" s="27" t="s">
        <v>205</v>
      </c>
      <c r="V200" s="27"/>
      <c r="W200" s="27"/>
      <c r="X200" s="27"/>
      <c r="Y200" s="30"/>
    </row>
    <row r="201" spans="1:25" x14ac:dyDescent="0.25">
      <c r="A201" s="1"/>
      <c r="B201" s="1"/>
      <c r="C201" s="1"/>
      <c r="D201" s="1" t="s">
        <v>202</v>
      </c>
      <c r="E201" s="1"/>
      <c r="F201" s="1"/>
      <c r="G201" s="1"/>
      <c r="H201" s="1"/>
      <c r="I201" s="4">
        <f>ROUND(SUM(I190:I191)+I195+SUM(I199:I200),5)</f>
        <v>241951.72</v>
      </c>
      <c r="J201" s="5"/>
      <c r="K201" s="4">
        <f>ROUND(SUM(K190:K191)+K195+SUM(K199:K200),5)</f>
        <v>270133.11</v>
      </c>
      <c r="L201" s="5"/>
      <c r="M201" s="4">
        <f t="shared" si="10"/>
        <v>-28181.39</v>
      </c>
      <c r="N201" s="5"/>
      <c r="O201" s="6">
        <f t="shared" si="11"/>
        <v>-0.10432</v>
      </c>
      <c r="Q201" s="27"/>
      <c r="R201" s="27"/>
      <c r="S201" s="27"/>
      <c r="T201" s="27"/>
      <c r="U201" s="27"/>
      <c r="V201" s="27" t="s">
        <v>206</v>
      </c>
      <c r="W201" s="27"/>
      <c r="X201" s="27"/>
      <c r="Y201" s="30">
        <v>300</v>
      </c>
    </row>
    <row r="202" spans="1:25" ht="30" customHeight="1" x14ac:dyDescent="0.25">
      <c r="A202" s="1"/>
      <c r="B202" s="1"/>
      <c r="C202" s="1"/>
      <c r="D202" s="1" t="s">
        <v>203</v>
      </c>
      <c r="E202" s="1"/>
      <c r="F202" s="1"/>
      <c r="G202" s="1"/>
      <c r="H202" s="1"/>
      <c r="I202" s="4">
        <v>125000</v>
      </c>
      <c r="J202" s="5"/>
      <c r="K202" s="4">
        <v>100650</v>
      </c>
      <c r="L202" s="5"/>
      <c r="M202" s="4">
        <f t="shared" si="10"/>
        <v>24350</v>
      </c>
      <c r="N202" s="5"/>
      <c r="O202" s="6">
        <f t="shared" si="11"/>
        <v>0.24193000000000001</v>
      </c>
      <c r="Q202" s="27"/>
      <c r="R202" s="27"/>
      <c r="S202" s="27"/>
      <c r="T202" s="27"/>
      <c r="U202" s="27"/>
      <c r="V202" s="27" t="s">
        <v>207</v>
      </c>
      <c r="W202" s="27"/>
      <c r="X202" s="27"/>
      <c r="Y202" s="30">
        <v>250</v>
      </c>
    </row>
    <row r="203" spans="1:25" ht="15.75" thickBot="1" x14ac:dyDescent="0.3">
      <c r="A203" s="1"/>
      <c r="B203" s="1"/>
      <c r="C203" s="1"/>
      <c r="D203" s="1" t="s">
        <v>204</v>
      </c>
      <c r="E203" s="1"/>
      <c r="F203" s="1"/>
      <c r="G203" s="1"/>
      <c r="H203" s="1"/>
      <c r="I203" s="4"/>
      <c r="J203" s="5"/>
      <c r="K203" s="4"/>
      <c r="L203" s="5"/>
      <c r="M203" s="4"/>
      <c r="N203" s="5"/>
      <c r="O203" s="6"/>
      <c r="Q203" s="27"/>
      <c r="R203" s="27"/>
      <c r="S203" s="27"/>
      <c r="T203" s="27"/>
      <c r="U203" s="27"/>
      <c r="V203" s="27" t="s">
        <v>208</v>
      </c>
      <c r="W203" s="27"/>
      <c r="X203" s="27"/>
      <c r="Y203" s="31">
        <v>200</v>
      </c>
    </row>
    <row r="204" spans="1:25" x14ac:dyDescent="0.25">
      <c r="A204" s="1"/>
      <c r="B204" s="1"/>
      <c r="C204" s="1"/>
      <c r="D204" s="1"/>
      <c r="E204" s="1" t="s">
        <v>205</v>
      </c>
      <c r="F204" s="1"/>
      <c r="G204" s="1"/>
      <c r="H204" s="1"/>
      <c r="I204" s="4"/>
      <c r="J204" s="5"/>
      <c r="K204" s="4"/>
      <c r="L204" s="5"/>
      <c r="M204" s="4"/>
      <c r="N204" s="5"/>
      <c r="O204" s="6"/>
      <c r="Q204" s="27"/>
      <c r="R204" s="27"/>
      <c r="S204" s="27"/>
      <c r="T204" s="27"/>
      <c r="U204" s="27" t="s">
        <v>209</v>
      </c>
      <c r="V204" s="27"/>
      <c r="W204" s="27"/>
      <c r="X204" s="27"/>
      <c r="Y204" s="30">
        <f>ROUND(SUM(Y200:Y203),5)</f>
        <v>750</v>
      </c>
    </row>
    <row r="205" spans="1:25" x14ac:dyDescent="0.25">
      <c r="A205" s="1"/>
      <c r="B205" s="1"/>
      <c r="C205" s="1"/>
      <c r="D205" s="1"/>
      <c r="E205" s="1"/>
      <c r="F205" s="1" t="s">
        <v>206</v>
      </c>
      <c r="G205" s="1"/>
      <c r="H205" s="1"/>
      <c r="I205" s="4">
        <v>0</v>
      </c>
      <c r="J205" s="5"/>
      <c r="K205" s="4">
        <v>690</v>
      </c>
      <c r="L205" s="5"/>
      <c r="M205" s="4">
        <f>ROUND((I205-K205),5)</f>
        <v>-690</v>
      </c>
      <c r="N205" s="5"/>
      <c r="O205" s="6">
        <f>ROUND(IF(I205=0, IF(K205=0, 0, SIGN(-K205)), IF(K205=0, SIGN(I205), (I205-K205)/ABS(K205))),5)</f>
        <v>-1</v>
      </c>
      <c r="Q205" s="27"/>
      <c r="R205" s="27"/>
      <c r="S205" s="27"/>
      <c r="T205" s="27"/>
      <c r="U205" s="27" t="s">
        <v>210</v>
      </c>
      <c r="V205" s="27"/>
      <c r="W205" s="27"/>
      <c r="X205" s="27"/>
      <c r="Y205" s="30"/>
    </row>
    <row r="206" spans="1:25" x14ac:dyDescent="0.25">
      <c r="A206" s="1"/>
      <c r="B206" s="1"/>
      <c r="C206" s="1"/>
      <c r="D206" s="1"/>
      <c r="E206" s="1"/>
      <c r="F206" s="1" t="s">
        <v>207</v>
      </c>
      <c r="G206" s="1"/>
      <c r="H206" s="1"/>
      <c r="I206" s="4">
        <v>200</v>
      </c>
      <c r="J206" s="5"/>
      <c r="K206" s="4">
        <v>260</v>
      </c>
      <c r="L206" s="5"/>
      <c r="M206" s="4">
        <f>ROUND((I206-K206),5)</f>
        <v>-60</v>
      </c>
      <c r="N206" s="5"/>
      <c r="O206" s="6">
        <f>ROUND(IF(I206=0, IF(K206=0, 0, SIGN(-K206)), IF(K206=0, SIGN(I206), (I206-K206)/ABS(K206))),5)</f>
        <v>-0.23077</v>
      </c>
      <c r="Q206" s="27"/>
      <c r="R206" s="27"/>
      <c r="S206" s="27"/>
      <c r="T206" s="27"/>
      <c r="U206" s="27"/>
      <c r="V206" s="27" t="s">
        <v>211</v>
      </c>
      <c r="W206" s="27"/>
      <c r="X206" s="27"/>
      <c r="Y206" s="30"/>
    </row>
    <row r="207" spans="1:25" ht="15.75" thickBot="1" x14ac:dyDescent="0.3">
      <c r="A207" s="1"/>
      <c r="B207" s="1"/>
      <c r="C207" s="1"/>
      <c r="D207" s="1"/>
      <c r="E207" s="1"/>
      <c r="F207" s="1" t="s">
        <v>208</v>
      </c>
      <c r="G207" s="1"/>
      <c r="H207" s="1"/>
      <c r="I207" s="7">
        <v>154</v>
      </c>
      <c r="J207" s="5"/>
      <c r="K207" s="7">
        <v>295</v>
      </c>
      <c r="L207" s="5"/>
      <c r="M207" s="7">
        <f>ROUND((I207-K207),5)</f>
        <v>-141</v>
      </c>
      <c r="N207" s="5"/>
      <c r="O207" s="8">
        <f>ROUND(IF(I207=0, IF(K207=0, 0, SIGN(-K207)), IF(K207=0, SIGN(I207), (I207-K207)/ABS(K207))),5)</f>
        <v>-0.47797000000000001</v>
      </c>
      <c r="Q207" s="27"/>
      <c r="R207" s="27"/>
      <c r="S207" s="27"/>
      <c r="T207" s="27"/>
      <c r="U207" s="27"/>
      <c r="V207" s="27"/>
      <c r="W207" s="27" t="s">
        <v>212</v>
      </c>
      <c r="X207" s="27"/>
      <c r="Y207" s="31">
        <v>86667</v>
      </c>
    </row>
    <row r="208" spans="1:25" x14ac:dyDescent="0.25">
      <c r="A208" s="1"/>
      <c r="B208" s="1"/>
      <c r="C208" s="1"/>
      <c r="D208" s="1"/>
      <c r="E208" s="1" t="s">
        <v>209</v>
      </c>
      <c r="F208" s="1"/>
      <c r="G208" s="1"/>
      <c r="H208" s="1"/>
      <c r="I208" s="4">
        <f>ROUND(SUM(I204:I207),5)</f>
        <v>354</v>
      </c>
      <c r="J208" s="5"/>
      <c r="K208" s="4">
        <f>ROUND(SUM(K204:K207),5)</f>
        <v>1245</v>
      </c>
      <c r="L208" s="5"/>
      <c r="M208" s="4">
        <f>ROUND((I208-K208),5)</f>
        <v>-891</v>
      </c>
      <c r="N208" s="5"/>
      <c r="O208" s="6">
        <f>ROUND(IF(I208=0, IF(K208=0, 0, SIGN(-K208)), IF(K208=0, SIGN(I208), (I208-K208)/ABS(K208))),5)</f>
        <v>-0.71565999999999996</v>
      </c>
      <c r="Q208" s="27"/>
      <c r="R208" s="27"/>
      <c r="S208" s="27"/>
      <c r="T208" s="27"/>
      <c r="U208" s="27"/>
      <c r="V208" s="27" t="s">
        <v>213</v>
      </c>
      <c r="W208" s="27"/>
      <c r="X208" s="27"/>
      <c r="Y208" s="30">
        <f>ROUND(SUM(Y206:Y207),5)</f>
        <v>86667</v>
      </c>
    </row>
    <row r="209" spans="1:25" ht="30" customHeight="1" x14ac:dyDescent="0.25">
      <c r="A209" s="1"/>
      <c r="B209" s="1"/>
      <c r="C209" s="1"/>
      <c r="D209" s="1"/>
      <c r="E209" s="1" t="s">
        <v>210</v>
      </c>
      <c r="F209" s="1"/>
      <c r="G209" s="1"/>
      <c r="H209" s="1"/>
      <c r="I209" s="4"/>
      <c r="J209" s="5"/>
      <c r="K209" s="4"/>
      <c r="L209" s="5"/>
      <c r="M209" s="4"/>
      <c r="N209" s="5"/>
      <c r="O209" s="6"/>
      <c r="Q209" s="27"/>
      <c r="R209" s="27"/>
      <c r="S209" s="27"/>
      <c r="T209" s="27"/>
      <c r="U209" s="27"/>
      <c r="V209" s="27" t="s">
        <v>214</v>
      </c>
      <c r="W209" s="27"/>
      <c r="X209" s="27"/>
      <c r="Y209" s="30"/>
    </row>
    <row r="210" spans="1:25" x14ac:dyDescent="0.25">
      <c r="A210" s="1"/>
      <c r="B210" s="1"/>
      <c r="C210" s="1"/>
      <c r="D210" s="1"/>
      <c r="E210" s="1"/>
      <c r="F210" s="1" t="s">
        <v>211</v>
      </c>
      <c r="G210" s="1"/>
      <c r="H210" s="1"/>
      <c r="I210" s="4"/>
      <c r="J210" s="5"/>
      <c r="K210" s="4"/>
      <c r="L210" s="5"/>
      <c r="M210" s="4"/>
      <c r="N210" s="5"/>
      <c r="O210" s="6"/>
      <c r="Q210" s="27"/>
      <c r="R210" s="27"/>
      <c r="S210" s="27"/>
      <c r="T210" s="27"/>
      <c r="U210" s="27"/>
      <c r="V210" s="27"/>
      <c r="W210" s="27" t="s">
        <v>215</v>
      </c>
      <c r="X210" s="27"/>
      <c r="Y210" s="30">
        <v>44830</v>
      </c>
    </row>
    <row r="211" spans="1:25" ht="15.75" thickBot="1" x14ac:dyDescent="0.3">
      <c r="A211" s="1"/>
      <c r="B211" s="1"/>
      <c r="C211" s="1"/>
      <c r="D211" s="1"/>
      <c r="E211" s="1"/>
      <c r="F211" s="1"/>
      <c r="G211" s="1" t="s">
        <v>212</v>
      </c>
      <c r="H211" s="1"/>
      <c r="I211" s="7">
        <v>82917.399999999994</v>
      </c>
      <c r="J211" s="5"/>
      <c r="K211" s="7">
        <v>93655.01</v>
      </c>
      <c r="L211" s="5"/>
      <c r="M211" s="7">
        <f>ROUND((I211-K211),5)</f>
        <v>-10737.61</v>
      </c>
      <c r="N211" s="5"/>
      <c r="O211" s="8">
        <f>ROUND(IF(I211=0, IF(K211=0, 0, SIGN(-K211)), IF(K211=0, SIGN(I211), (I211-K211)/ABS(K211))),5)</f>
        <v>-0.11465</v>
      </c>
      <c r="Q211" s="27"/>
      <c r="R211" s="27"/>
      <c r="S211" s="27"/>
      <c r="T211" s="27"/>
      <c r="U211" s="27"/>
      <c r="V211" s="27"/>
      <c r="W211" s="27" t="s">
        <v>216</v>
      </c>
      <c r="X211" s="27"/>
      <c r="Y211" s="31">
        <v>48878</v>
      </c>
    </row>
    <row r="212" spans="1:25" x14ac:dyDescent="0.25">
      <c r="A212" s="1"/>
      <c r="B212" s="1"/>
      <c r="C212" s="1"/>
      <c r="D212" s="1"/>
      <c r="E212" s="1"/>
      <c r="F212" s="1" t="s">
        <v>213</v>
      </c>
      <c r="G212" s="1"/>
      <c r="H212" s="1"/>
      <c r="I212" s="4">
        <f>ROUND(SUM(I210:I211),5)</f>
        <v>82917.399999999994</v>
      </c>
      <c r="J212" s="5"/>
      <c r="K212" s="4">
        <f>ROUND(SUM(K210:K211),5)</f>
        <v>93655.01</v>
      </c>
      <c r="L212" s="5"/>
      <c r="M212" s="4">
        <f>ROUND((I212-K212),5)</f>
        <v>-10737.61</v>
      </c>
      <c r="N212" s="5"/>
      <c r="O212" s="6">
        <f>ROUND(IF(I212=0, IF(K212=0, 0, SIGN(-K212)), IF(K212=0, SIGN(I212), (I212-K212)/ABS(K212))),5)</f>
        <v>-0.11465</v>
      </c>
      <c r="Q212" s="27"/>
      <c r="R212" s="27"/>
      <c r="S212" s="27"/>
      <c r="T212" s="27"/>
      <c r="U212" s="27"/>
      <c r="V212" s="27" t="s">
        <v>218</v>
      </c>
      <c r="W212" s="27"/>
      <c r="X212" s="27"/>
      <c r="Y212" s="30">
        <f>ROUND(SUM(Y209:Y211),5)</f>
        <v>93708</v>
      </c>
    </row>
    <row r="213" spans="1:25" ht="30" customHeight="1" x14ac:dyDescent="0.25">
      <c r="A213" s="1"/>
      <c r="B213" s="1"/>
      <c r="C213" s="1"/>
      <c r="D213" s="1"/>
      <c r="E213" s="1"/>
      <c r="F213" s="1" t="s">
        <v>214</v>
      </c>
      <c r="G213" s="1"/>
      <c r="H213" s="1"/>
      <c r="I213" s="4"/>
      <c r="J213" s="5"/>
      <c r="K213" s="4"/>
      <c r="L213" s="5"/>
      <c r="M213" s="4"/>
      <c r="N213" s="5"/>
      <c r="O213" s="6"/>
      <c r="Q213" s="27"/>
      <c r="R213" s="27"/>
      <c r="S213" s="27"/>
      <c r="T213" s="27"/>
      <c r="U213" s="27"/>
      <c r="V213" s="27" t="s">
        <v>219</v>
      </c>
      <c r="W213" s="27"/>
      <c r="X213" s="27"/>
      <c r="Y213" s="30"/>
    </row>
    <row r="214" spans="1:25" x14ac:dyDescent="0.25">
      <c r="A214" s="1"/>
      <c r="B214" s="1"/>
      <c r="C214" s="1"/>
      <c r="D214" s="1"/>
      <c r="E214" s="1"/>
      <c r="F214" s="1"/>
      <c r="G214" s="1" t="s">
        <v>215</v>
      </c>
      <c r="H214" s="1"/>
      <c r="I214" s="4">
        <v>44361.97</v>
      </c>
      <c r="J214" s="5"/>
      <c r="K214" s="4">
        <v>38920.15</v>
      </c>
      <c r="L214" s="5"/>
      <c r="M214" s="4">
        <f>ROUND((I214-K214),5)</f>
        <v>5441.82</v>
      </c>
      <c r="N214" s="5"/>
      <c r="O214" s="6">
        <f>ROUND(IF(I214=0, IF(K214=0, 0, SIGN(-K214)), IF(K214=0, SIGN(I214), (I214-K214)/ABS(K214))),5)</f>
        <v>0.13982</v>
      </c>
      <c r="Q214" s="27"/>
      <c r="R214" s="27"/>
      <c r="S214" s="27"/>
      <c r="T214" s="27"/>
      <c r="U214" s="27"/>
      <c r="V214" s="27"/>
      <c r="W214" s="27" t="s">
        <v>220</v>
      </c>
      <c r="X214" s="27"/>
      <c r="Y214" s="30">
        <v>48880</v>
      </c>
    </row>
    <row r="215" spans="1:25" ht="15.75" thickBot="1" x14ac:dyDescent="0.3">
      <c r="A215" s="1"/>
      <c r="B215" s="1"/>
      <c r="C215" s="1"/>
      <c r="D215" s="1"/>
      <c r="E215" s="1"/>
      <c r="F215" s="1"/>
      <c r="G215" s="1" t="s">
        <v>216</v>
      </c>
      <c r="H215" s="1"/>
      <c r="I215" s="4">
        <v>49447.7</v>
      </c>
      <c r="J215" s="5"/>
      <c r="K215" s="4">
        <v>50152.18</v>
      </c>
      <c r="L215" s="5"/>
      <c r="M215" s="4">
        <f>ROUND((I215-K215),5)</f>
        <v>-704.48</v>
      </c>
      <c r="N215" s="5"/>
      <c r="O215" s="6">
        <f>ROUND(IF(I215=0, IF(K215=0, 0, SIGN(-K215)), IF(K215=0, SIGN(I215), (I215-K215)/ABS(K215))),5)</f>
        <v>-1.405E-2</v>
      </c>
      <c r="Q215" s="27"/>
      <c r="R215" s="27"/>
      <c r="S215" s="27"/>
      <c r="T215" s="27"/>
      <c r="U215" s="27"/>
      <c r="V215" s="27"/>
      <c r="W215" s="27" t="s">
        <v>221</v>
      </c>
      <c r="X215" s="27"/>
      <c r="Y215" s="31">
        <v>42062</v>
      </c>
    </row>
    <row r="216" spans="1:25" ht="15.75" thickBot="1" x14ac:dyDescent="0.3">
      <c r="A216" s="1"/>
      <c r="B216" s="1"/>
      <c r="C216" s="1"/>
      <c r="D216" s="1"/>
      <c r="E216" s="1"/>
      <c r="F216" s="1"/>
      <c r="G216" s="1" t="s">
        <v>217</v>
      </c>
      <c r="H216" s="1"/>
      <c r="I216" s="7">
        <v>0</v>
      </c>
      <c r="J216" s="5"/>
      <c r="K216" s="7">
        <v>1223</v>
      </c>
      <c r="L216" s="5"/>
      <c r="M216" s="7">
        <f>ROUND((I216-K216),5)</f>
        <v>-1223</v>
      </c>
      <c r="N216" s="5"/>
      <c r="O216" s="8">
        <f>ROUND(IF(I216=0, IF(K216=0, 0, SIGN(-K216)), IF(K216=0, SIGN(I216), (I216-K216)/ABS(K216))),5)</f>
        <v>-1</v>
      </c>
      <c r="Q216" s="27"/>
      <c r="R216" s="27"/>
      <c r="S216" s="27"/>
      <c r="T216" s="27"/>
      <c r="U216" s="27"/>
      <c r="V216" s="27" t="s">
        <v>222</v>
      </c>
      <c r="W216" s="27"/>
      <c r="X216" s="27"/>
      <c r="Y216" s="30">
        <f>ROUND(SUM(Y213:Y215),5)</f>
        <v>90942</v>
      </c>
    </row>
    <row r="217" spans="1:25" x14ac:dyDescent="0.25">
      <c r="A217" s="1"/>
      <c r="B217" s="1"/>
      <c r="C217" s="1"/>
      <c r="D217" s="1"/>
      <c r="E217" s="1"/>
      <c r="F217" s="1" t="s">
        <v>218</v>
      </c>
      <c r="G217" s="1"/>
      <c r="H217" s="1"/>
      <c r="I217" s="4">
        <f>ROUND(SUM(I213:I216),5)</f>
        <v>93809.67</v>
      </c>
      <c r="J217" s="5"/>
      <c r="K217" s="4">
        <f>ROUND(SUM(K213:K216),5)</f>
        <v>90295.33</v>
      </c>
      <c r="L217" s="5"/>
      <c r="M217" s="4">
        <f>ROUND((I217-K217),5)</f>
        <v>3514.34</v>
      </c>
      <c r="N217" s="5"/>
      <c r="O217" s="6">
        <f>ROUND(IF(I217=0, IF(K217=0, 0, SIGN(-K217)), IF(K217=0, SIGN(I217), (I217-K217)/ABS(K217))),5)</f>
        <v>3.8920000000000003E-2</v>
      </c>
      <c r="Q217" s="27"/>
      <c r="R217" s="27"/>
      <c r="S217" s="27"/>
      <c r="T217" s="27"/>
      <c r="U217" s="27"/>
      <c r="V217" s="27" t="s">
        <v>223</v>
      </c>
      <c r="W217" s="27"/>
      <c r="X217" s="27"/>
      <c r="Y217" s="30"/>
    </row>
    <row r="218" spans="1:25" ht="30" customHeight="1" thickBot="1" x14ac:dyDescent="0.3">
      <c r="A218" s="1"/>
      <c r="B218" s="1"/>
      <c r="C218" s="1"/>
      <c r="D218" s="1"/>
      <c r="E218" s="1"/>
      <c r="F218" s="1" t="s">
        <v>219</v>
      </c>
      <c r="G218" s="1"/>
      <c r="H218" s="1"/>
      <c r="I218" s="4"/>
      <c r="J218" s="5"/>
      <c r="K218" s="4"/>
      <c r="L218" s="5"/>
      <c r="M218" s="4"/>
      <c r="N218" s="5"/>
      <c r="O218" s="6"/>
      <c r="Q218" s="27"/>
      <c r="R218" s="27"/>
      <c r="S218" s="27"/>
      <c r="T218" s="27"/>
      <c r="U218" s="27"/>
      <c r="V218" s="27"/>
      <c r="W218" s="27" t="s">
        <v>224</v>
      </c>
      <c r="X218" s="27"/>
      <c r="Y218" s="32">
        <v>22075</v>
      </c>
    </row>
    <row r="219" spans="1:25" ht="15.75" thickBot="1" x14ac:dyDescent="0.3">
      <c r="A219" s="1"/>
      <c r="B219" s="1"/>
      <c r="C219" s="1"/>
      <c r="D219" s="1"/>
      <c r="E219" s="1"/>
      <c r="F219" s="1"/>
      <c r="G219" s="1" t="s">
        <v>220</v>
      </c>
      <c r="H219" s="1"/>
      <c r="I219" s="4">
        <v>55081</v>
      </c>
      <c r="J219" s="5"/>
      <c r="K219" s="4">
        <v>47066</v>
      </c>
      <c r="L219" s="5"/>
      <c r="M219" s="4">
        <f>ROUND((I219-K219),5)</f>
        <v>8015</v>
      </c>
      <c r="N219" s="5"/>
      <c r="O219" s="6">
        <f>ROUND(IF(I219=0, IF(K219=0, 0, SIGN(-K219)), IF(K219=0, SIGN(I219), (I219-K219)/ABS(K219))),5)</f>
        <v>0.17029</v>
      </c>
      <c r="Q219" s="27"/>
      <c r="R219" s="27"/>
      <c r="S219" s="27"/>
      <c r="T219" s="27"/>
      <c r="U219" s="27"/>
      <c r="V219" s="27" t="s">
        <v>225</v>
      </c>
      <c r="W219" s="27"/>
      <c r="X219" s="27"/>
      <c r="Y219" s="34">
        <f>ROUND(SUM(Y217:Y218),5)</f>
        <v>22075</v>
      </c>
    </row>
    <row r="220" spans="1:25" ht="15.75" thickBot="1" x14ac:dyDescent="0.3">
      <c r="A220" s="1"/>
      <c r="B220" s="1"/>
      <c r="C220" s="1"/>
      <c r="D220" s="1"/>
      <c r="E220" s="1"/>
      <c r="F220" s="1"/>
      <c r="G220" s="1" t="s">
        <v>221</v>
      </c>
      <c r="H220" s="1"/>
      <c r="I220" s="7">
        <v>46664.25</v>
      </c>
      <c r="J220" s="5"/>
      <c r="K220" s="7">
        <v>44733.2</v>
      </c>
      <c r="L220" s="5"/>
      <c r="M220" s="7">
        <f>ROUND((I220-K220),5)</f>
        <v>1931.05</v>
      </c>
      <c r="N220" s="5"/>
      <c r="O220" s="8">
        <f>ROUND(IF(I220=0, IF(K220=0, 0, SIGN(-K220)), IF(K220=0, SIGN(I220), (I220-K220)/ABS(K220))),5)</f>
        <v>4.317E-2</v>
      </c>
      <c r="Q220" s="27"/>
      <c r="R220" s="27"/>
      <c r="S220" s="27"/>
      <c r="T220" s="27"/>
      <c r="U220" s="27" t="s">
        <v>226</v>
      </c>
      <c r="V220" s="27"/>
      <c r="W220" s="27"/>
      <c r="X220" s="27"/>
      <c r="Y220" s="33">
        <f>ROUND(Y205+Y208+Y212+Y216+Y219,5)</f>
        <v>293392</v>
      </c>
    </row>
    <row r="221" spans="1:25" x14ac:dyDescent="0.25">
      <c r="A221" s="1"/>
      <c r="B221" s="1"/>
      <c r="C221" s="1"/>
      <c r="D221" s="1"/>
      <c r="E221" s="1"/>
      <c r="F221" s="1" t="s">
        <v>222</v>
      </c>
      <c r="G221" s="1"/>
      <c r="H221" s="1"/>
      <c r="I221" s="4">
        <f>ROUND(SUM(I218:I220),5)</f>
        <v>101745.25</v>
      </c>
      <c r="J221" s="5"/>
      <c r="K221" s="4">
        <f>ROUND(SUM(K218:K220),5)</f>
        <v>91799.2</v>
      </c>
      <c r="L221" s="5"/>
      <c r="M221" s="4">
        <f>ROUND((I221-K221),5)</f>
        <v>9946.0499999999993</v>
      </c>
      <c r="N221" s="5"/>
      <c r="O221" s="6">
        <f>ROUND(IF(I221=0, IF(K221=0, 0, SIGN(-K221)), IF(K221=0, SIGN(I221), (I221-K221)/ABS(K221))),5)</f>
        <v>0.10835</v>
      </c>
      <c r="Q221" s="27"/>
      <c r="R221" s="27"/>
      <c r="S221" s="27"/>
      <c r="T221" s="27" t="s">
        <v>227</v>
      </c>
      <c r="U221" s="27"/>
      <c r="V221" s="27"/>
      <c r="W221" s="27"/>
      <c r="X221" s="27"/>
      <c r="Y221" s="30">
        <f>ROUND(Y199+Y204+Y220,5)</f>
        <v>294142</v>
      </c>
    </row>
    <row r="222" spans="1:25" ht="30" customHeight="1" x14ac:dyDescent="0.25">
      <c r="A222" s="1"/>
      <c r="B222" s="1"/>
      <c r="C222" s="1"/>
      <c r="D222" s="1"/>
      <c r="E222" s="1"/>
      <c r="F222" s="1" t="s">
        <v>223</v>
      </c>
      <c r="G222" s="1"/>
      <c r="H222" s="1"/>
      <c r="I222" s="4"/>
      <c r="J222" s="5"/>
      <c r="K222" s="4"/>
      <c r="L222" s="5"/>
      <c r="M222" s="4"/>
      <c r="N222" s="5"/>
      <c r="O222" s="6"/>
      <c r="Q222" s="27"/>
      <c r="R222" s="27"/>
      <c r="S222" s="27"/>
      <c r="T222" s="27" t="s">
        <v>228</v>
      </c>
      <c r="U222" s="27"/>
      <c r="V222" s="27"/>
      <c r="W222" s="27"/>
      <c r="X222" s="27"/>
      <c r="Y222" s="30"/>
    </row>
    <row r="223" spans="1:25" ht="15.75" thickBot="1" x14ac:dyDescent="0.3">
      <c r="A223" s="1"/>
      <c r="B223" s="1"/>
      <c r="C223" s="1"/>
      <c r="D223" s="1"/>
      <c r="E223" s="1"/>
      <c r="F223" s="1"/>
      <c r="G223" s="1" t="s">
        <v>224</v>
      </c>
      <c r="H223" s="1"/>
      <c r="I223" s="9">
        <v>18273.3</v>
      </c>
      <c r="J223" s="5"/>
      <c r="K223" s="9">
        <v>21272.799999999999</v>
      </c>
      <c r="L223" s="5"/>
      <c r="M223" s="9">
        <f>ROUND((I223-K223),5)</f>
        <v>-2999.5</v>
      </c>
      <c r="N223" s="5"/>
      <c r="O223" s="10">
        <f>ROUND(IF(I223=0, IF(K223=0, 0, SIGN(-K223)), IF(K223=0, SIGN(I223), (I223-K223)/ABS(K223))),5)</f>
        <v>-0.14099999999999999</v>
      </c>
      <c r="Q223" s="27"/>
      <c r="R223" s="27"/>
      <c r="S223" s="27"/>
      <c r="T223" s="27"/>
      <c r="U223" s="27" t="s">
        <v>229</v>
      </c>
      <c r="V223" s="27"/>
      <c r="W223" s="27"/>
      <c r="X223" s="27"/>
      <c r="Y223" s="30">
        <v>7000</v>
      </c>
    </row>
    <row r="224" spans="1:25" ht="15.75" thickBot="1" x14ac:dyDescent="0.3">
      <c r="A224" s="1"/>
      <c r="B224" s="1"/>
      <c r="C224" s="1"/>
      <c r="D224" s="1"/>
      <c r="E224" s="1"/>
      <c r="F224" s="1" t="s">
        <v>225</v>
      </c>
      <c r="G224" s="1"/>
      <c r="H224" s="1"/>
      <c r="I224" s="13">
        <f>ROUND(SUM(I222:I223),5)</f>
        <v>18273.3</v>
      </c>
      <c r="J224" s="5"/>
      <c r="K224" s="13">
        <f>ROUND(SUM(K222:K223),5)</f>
        <v>21272.799999999999</v>
      </c>
      <c r="L224" s="5"/>
      <c r="M224" s="13">
        <f>ROUND((I224-K224),5)</f>
        <v>-2999.5</v>
      </c>
      <c r="N224" s="5"/>
      <c r="O224" s="14">
        <f>ROUND(IF(I224=0, IF(K224=0, 0, SIGN(-K224)), IF(K224=0, SIGN(I224), (I224-K224)/ABS(K224))),5)</f>
        <v>-0.14099999999999999</v>
      </c>
      <c r="Q224" s="27"/>
      <c r="R224" s="27"/>
      <c r="S224" s="27"/>
      <c r="T224" s="27"/>
      <c r="U224" s="27" t="s">
        <v>230</v>
      </c>
      <c r="V224" s="27"/>
      <c r="W224" s="27"/>
      <c r="X224" s="27"/>
      <c r="Y224" s="30">
        <v>55000</v>
      </c>
    </row>
    <row r="225" spans="1:25" ht="30" customHeight="1" thickBot="1" x14ac:dyDescent="0.3">
      <c r="A225" s="1"/>
      <c r="B225" s="1"/>
      <c r="C225" s="1"/>
      <c r="D225" s="1"/>
      <c r="E225" s="1" t="s">
        <v>226</v>
      </c>
      <c r="F225" s="1"/>
      <c r="G225" s="1"/>
      <c r="H225" s="1"/>
      <c r="I225" s="11">
        <f>ROUND(I209+I212+I217+I221+I224,5)</f>
        <v>296745.62</v>
      </c>
      <c r="J225" s="5"/>
      <c r="K225" s="11">
        <f>ROUND(K209+K212+K217+K221+K224,5)</f>
        <v>297022.34000000003</v>
      </c>
      <c r="L225" s="5"/>
      <c r="M225" s="11">
        <f>ROUND((I225-K225),5)</f>
        <v>-276.72000000000003</v>
      </c>
      <c r="N225" s="5"/>
      <c r="O225" s="12">
        <f>ROUND(IF(I225=0, IF(K225=0, 0, SIGN(-K225)), IF(K225=0, SIGN(I225), (I225-K225)/ABS(K225))),5)</f>
        <v>-9.3000000000000005E-4</v>
      </c>
      <c r="Q225" s="27"/>
      <c r="R225" s="27"/>
      <c r="S225" s="27"/>
      <c r="T225" s="27"/>
      <c r="U225" s="27" t="s">
        <v>231</v>
      </c>
      <c r="V225" s="27"/>
      <c r="W225" s="27"/>
      <c r="X225" s="27"/>
      <c r="Y225" s="30">
        <v>1000</v>
      </c>
    </row>
    <row r="226" spans="1:25" ht="30" customHeight="1" x14ac:dyDescent="0.25">
      <c r="A226" s="1"/>
      <c r="B226" s="1"/>
      <c r="C226" s="1"/>
      <c r="D226" s="1" t="s">
        <v>227</v>
      </c>
      <c r="E226" s="1"/>
      <c r="F226" s="1"/>
      <c r="G226" s="1"/>
      <c r="H226" s="1"/>
      <c r="I226" s="4">
        <f>ROUND(I203+I208+I225,5)</f>
        <v>297099.62</v>
      </c>
      <c r="J226" s="5"/>
      <c r="K226" s="4">
        <f>ROUND(K203+K208+K225,5)</f>
        <v>298267.34000000003</v>
      </c>
      <c r="L226" s="5"/>
      <c r="M226" s="4">
        <f>ROUND((I226-K226),5)</f>
        <v>-1167.72</v>
      </c>
      <c r="N226" s="5"/>
      <c r="O226" s="6">
        <f>ROUND(IF(I226=0, IF(K226=0, 0, SIGN(-K226)), IF(K226=0, SIGN(I226), (I226-K226)/ABS(K226))),5)</f>
        <v>-3.9199999999999999E-3</v>
      </c>
      <c r="Q226" s="27"/>
      <c r="R226" s="27"/>
      <c r="S226" s="27"/>
      <c r="T226" s="27"/>
      <c r="U226" s="27" t="s">
        <v>232</v>
      </c>
      <c r="V226" s="27"/>
      <c r="W226" s="27"/>
      <c r="X226" s="27"/>
      <c r="Y226" s="30">
        <v>7000</v>
      </c>
    </row>
    <row r="227" spans="1:25" ht="30" customHeight="1" x14ac:dyDescent="0.25">
      <c r="A227" s="1"/>
      <c r="B227" s="1"/>
      <c r="C227" s="1"/>
      <c r="D227" s="1" t="s">
        <v>228</v>
      </c>
      <c r="E227" s="1"/>
      <c r="F227" s="1"/>
      <c r="G227" s="1"/>
      <c r="H227" s="1"/>
      <c r="I227" s="4"/>
      <c r="J227" s="5"/>
      <c r="K227" s="4"/>
      <c r="L227" s="5"/>
      <c r="M227" s="4"/>
      <c r="N227" s="5"/>
      <c r="O227" s="6"/>
      <c r="Q227" s="27"/>
      <c r="R227" s="27"/>
      <c r="S227" s="27"/>
      <c r="T227" s="27"/>
      <c r="U227" s="27" t="s">
        <v>233</v>
      </c>
      <c r="V227" s="27"/>
      <c r="W227" s="27"/>
      <c r="X227" s="27"/>
      <c r="Y227" s="30">
        <v>1000</v>
      </c>
    </row>
    <row r="228" spans="1:25" x14ac:dyDescent="0.25">
      <c r="A228" s="1"/>
      <c r="B228" s="1"/>
      <c r="C228" s="1"/>
      <c r="D228" s="1"/>
      <c r="E228" s="1" t="s">
        <v>229</v>
      </c>
      <c r="F228" s="1"/>
      <c r="G228" s="1"/>
      <c r="H228" s="1"/>
      <c r="I228" s="4">
        <v>6225</v>
      </c>
      <c r="J228" s="5"/>
      <c r="K228" s="4">
        <v>5805</v>
      </c>
      <c r="L228" s="5"/>
      <c r="M228" s="4">
        <f t="shared" ref="M228:M240" si="12">ROUND((I228-K228),5)</f>
        <v>420</v>
      </c>
      <c r="N228" s="5"/>
      <c r="O228" s="6">
        <f t="shared" ref="O228:O240" si="13">ROUND(IF(I228=0, IF(K228=0, 0, SIGN(-K228)), IF(K228=0, SIGN(I228), (I228-K228)/ABS(K228))),5)</f>
        <v>7.2349999999999998E-2</v>
      </c>
      <c r="Q228" s="27"/>
      <c r="R228" s="27"/>
      <c r="S228" s="27"/>
      <c r="T228" s="27"/>
      <c r="U228" s="27" t="s">
        <v>234</v>
      </c>
      <c r="V228" s="27"/>
      <c r="W228" s="27"/>
      <c r="X228" s="27"/>
      <c r="Y228" s="30">
        <v>12000</v>
      </c>
    </row>
    <row r="229" spans="1:25" x14ac:dyDescent="0.25">
      <c r="A229" s="1"/>
      <c r="B229" s="1"/>
      <c r="C229" s="1"/>
      <c r="D229" s="1"/>
      <c r="E229" s="1" t="s">
        <v>230</v>
      </c>
      <c r="F229" s="1"/>
      <c r="G229" s="1"/>
      <c r="H229" s="1"/>
      <c r="I229" s="4">
        <v>55661.95</v>
      </c>
      <c r="J229" s="5"/>
      <c r="K229" s="4">
        <v>40059.879999999997</v>
      </c>
      <c r="L229" s="5"/>
      <c r="M229" s="4">
        <f t="shared" si="12"/>
        <v>15602.07</v>
      </c>
      <c r="N229" s="5"/>
      <c r="O229" s="6">
        <f t="shared" si="13"/>
        <v>0.38946999999999998</v>
      </c>
      <c r="Q229" s="27"/>
      <c r="R229" s="27"/>
      <c r="S229" s="27"/>
      <c r="T229" s="27"/>
      <c r="U229" s="27" t="s">
        <v>235</v>
      </c>
      <c r="V229" s="27"/>
      <c r="W229" s="27"/>
      <c r="X229" s="27"/>
      <c r="Y229" s="30">
        <v>2300</v>
      </c>
    </row>
    <row r="230" spans="1:25" x14ac:dyDescent="0.25">
      <c r="A230" s="1"/>
      <c r="B230" s="1"/>
      <c r="C230" s="1"/>
      <c r="D230" s="1"/>
      <c r="E230" s="1" t="s">
        <v>231</v>
      </c>
      <c r="F230" s="1"/>
      <c r="G230" s="1"/>
      <c r="H230" s="1"/>
      <c r="I230" s="4">
        <v>1691</v>
      </c>
      <c r="J230" s="5"/>
      <c r="K230" s="4">
        <v>1010</v>
      </c>
      <c r="L230" s="5"/>
      <c r="M230" s="4">
        <f t="shared" si="12"/>
        <v>681</v>
      </c>
      <c r="N230" s="5"/>
      <c r="O230" s="6">
        <f t="shared" si="13"/>
        <v>0.67425999999999997</v>
      </c>
      <c r="Q230" s="27"/>
      <c r="R230" s="27"/>
      <c r="S230" s="27"/>
      <c r="T230" s="27"/>
      <c r="U230" s="27" t="s">
        <v>236</v>
      </c>
      <c r="V230" s="27"/>
      <c r="W230" s="27"/>
      <c r="X230" s="27"/>
      <c r="Y230" s="30">
        <v>38800</v>
      </c>
    </row>
    <row r="231" spans="1:25" x14ac:dyDescent="0.25">
      <c r="A231" s="1"/>
      <c r="B231" s="1"/>
      <c r="C231" s="1"/>
      <c r="D231" s="1"/>
      <c r="E231" s="1" t="s">
        <v>232</v>
      </c>
      <c r="F231" s="1"/>
      <c r="G231" s="1"/>
      <c r="H231" s="1"/>
      <c r="I231" s="4">
        <v>25850</v>
      </c>
      <c r="J231" s="5"/>
      <c r="K231" s="4">
        <v>8740</v>
      </c>
      <c r="L231" s="5"/>
      <c r="M231" s="4">
        <f t="shared" si="12"/>
        <v>17110</v>
      </c>
      <c r="N231" s="5"/>
      <c r="O231" s="6">
        <f t="shared" si="13"/>
        <v>1.95767</v>
      </c>
      <c r="Q231" s="27"/>
      <c r="R231" s="27"/>
      <c r="S231" s="27"/>
      <c r="T231" s="27"/>
      <c r="U231" s="27" t="s">
        <v>237</v>
      </c>
      <c r="V231" s="27"/>
      <c r="W231" s="27"/>
      <c r="X231" s="27"/>
      <c r="Y231" s="30">
        <v>950</v>
      </c>
    </row>
    <row r="232" spans="1:25" x14ac:dyDescent="0.25">
      <c r="A232" s="1"/>
      <c r="B232" s="1"/>
      <c r="C232" s="1"/>
      <c r="D232" s="1"/>
      <c r="E232" s="1" t="s">
        <v>233</v>
      </c>
      <c r="F232" s="1"/>
      <c r="G232" s="1"/>
      <c r="H232" s="1"/>
      <c r="I232" s="4">
        <v>220</v>
      </c>
      <c r="J232" s="5"/>
      <c r="K232" s="4">
        <v>855</v>
      </c>
      <c r="L232" s="5"/>
      <c r="M232" s="4">
        <f t="shared" si="12"/>
        <v>-635</v>
      </c>
      <c r="N232" s="5"/>
      <c r="O232" s="6">
        <f t="shared" si="13"/>
        <v>-0.74268999999999996</v>
      </c>
      <c r="Q232" s="27"/>
      <c r="R232" s="27"/>
      <c r="S232" s="27"/>
      <c r="T232" s="27"/>
      <c r="U232" s="27" t="s">
        <v>238</v>
      </c>
      <c r="V232" s="27"/>
      <c r="W232" s="27"/>
      <c r="X232" s="27"/>
      <c r="Y232" s="30">
        <v>6500</v>
      </c>
    </row>
    <row r="233" spans="1:25" x14ac:dyDescent="0.25">
      <c r="A233" s="1"/>
      <c r="B233" s="1"/>
      <c r="C233" s="1"/>
      <c r="D233" s="1"/>
      <c r="E233" s="1" t="s">
        <v>234</v>
      </c>
      <c r="F233" s="1"/>
      <c r="G233" s="1"/>
      <c r="H233" s="1"/>
      <c r="I233" s="4">
        <v>15724.61</v>
      </c>
      <c r="J233" s="5"/>
      <c r="K233" s="4">
        <v>14763.41</v>
      </c>
      <c r="L233" s="5"/>
      <c r="M233" s="4">
        <f t="shared" si="12"/>
        <v>961.2</v>
      </c>
      <c r="N233" s="5"/>
      <c r="O233" s="6">
        <f t="shared" si="13"/>
        <v>6.5110000000000001E-2</v>
      </c>
      <c r="Q233" s="27"/>
      <c r="R233" s="27"/>
      <c r="S233" s="27"/>
      <c r="T233" s="27"/>
      <c r="U233" s="27" t="s">
        <v>239</v>
      </c>
      <c r="V233" s="27"/>
      <c r="W233" s="27"/>
      <c r="X233" s="27"/>
      <c r="Y233" s="30">
        <v>6325</v>
      </c>
    </row>
    <row r="234" spans="1:25" ht="15.75" thickBot="1" x14ac:dyDescent="0.3">
      <c r="A234" s="1"/>
      <c r="B234" s="1"/>
      <c r="C234" s="1"/>
      <c r="D234" s="1"/>
      <c r="E234" s="1" t="s">
        <v>235</v>
      </c>
      <c r="F234" s="1"/>
      <c r="G234" s="1"/>
      <c r="H234" s="1"/>
      <c r="I234" s="4">
        <v>1146</v>
      </c>
      <c r="J234" s="5"/>
      <c r="K234" s="4">
        <v>2762</v>
      </c>
      <c r="L234" s="5"/>
      <c r="M234" s="4">
        <f t="shared" si="12"/>
        <v>-1616</v>
      </c>
      <c r="N234" s="5"/>
      <c r="O234" s="6">
        <f t="shared" si="13"/>
        <v>-0.58508000000000004</v>
      </c>
      <c r="Q234" s="27"/>
      <c r="R234" s="27"/>
      <c r="S234" s="27"/>
      <c r="T234" s="27"/>
      <c r="U234" s="27" t="s">
        <v>240</v>
      </c>
      <c r="V234" s="27"/>
      <c r="W234" s="27"/>
      <c r="X234" s="27"/>
      <c r="Y234" s="31">
        <v>26000</v>
      </c>
    </row>
    <row r="235" spans="1:25" x14ac:dyDescent="0.25">
      <c r="A235" s="1"/>
      <c r="B235" s="1"/>
      <c r="C235" s="1"/>
      <c r="D235" s="1"/>
      <c r="E235" s="1" t="s">
        <v>236</v>
      </c>
      <c r="F235" s="1"/>
      <c r="G235" s="1"/>
      <c r="H235" s="1"/>
      <c r="I235" s="4">
        <v>35505</v>
      </c>
      <c r="J235" s="5"/>
      <c r="K235" s="4">
        <v>40350</v>
      </c>
      <c r="L235" s="5"/>
      <c r="M235" s="4">
        <f t="shared" si="12"/>
        <v>-4845</v>
      </c>
      <c r="N235" s="5"/>
      <c r="O235" s="6">
        <f t="shared" si="13"/>
        <v>-0.12007</v>
      </c>
      <c r="Q235" s="27"/>
      <c r="R235" s="27"/>
      <c r="S235" s="27"/>
      <c r="T235" s="27" t="s">
        <v>241</v>
      </c>
      <c r="U235" s="27"/>
      <c r="V235" s="27"/>
      <c r="W235" s="27"/>
      <c r="X235" s="27"/>
      <c r="Y235" s="30">
        <f>ROUND(SUM(Y222:Y234),5)</f>
        <v>163875</v>
      </c>
    </row>
    <row r="236" spans="1:25" x14ac:dyDescent="0.25">
      <c r="A236" s="1"/>
      <c r="B236" s="1"/>
      <c r="C236" s="1"/>
      <c r="D236" s="1"/>
      <c r="E236" s="1" t="s">
        <v>237</v>
      </c>
      <c r="F236" s="1"/>
      <c r="G236" s="1"/>
      <c r="H236" s="1"/>
      <c r="I236" s="4">
        <v>128</v>
      </c>
      <c r="J236" s="5"/>
      <c r="K236" s="4">
        <v>1045.3499999999999</v>
      </c>
      <c r="L236" s="5"/>
      <c r="M236" s="4">
        <f t="shared" si="12"/>
        <v>-917.35</v>
      </c>
      <c r="N236" s="5"/>
      <c r="O236" s="6">
        <f t="shared" si="13"/>
        <v>-0.87755000000000005</v>
      </c>
      <c r="Q236" s="27"/>
      <c r="R236" s="27"/>
      <c r="S236" s="27"/>
      <c r="T236" s="27" t="s">
        <v>242</v>
      </c>
      <c r="U236" s="27"/>
      <c r="V236" s="27"/>
      <c r="W236" s="27"/>
      <c r="X236" s="27"/>
      <c r="Y236" s="30"/>
    </row>
    <row r="237" spans="1:25" x14ac:dyDescent="0.25">
      <c r="A237" s="1"/>
      <c r="B237" s="1"/>
      <c r="C237" s="1"/>
      <c r="D237" s="1"/>
      <c r="E237" s="1" t="s">
        <v>238</v>
      </c>
      <c r="F237" s="1"/>
      <c r="G237" s="1"/>
      <c r="H237" s="1"/>
      <c r="I237" s="4">
        <v>134.4</v>
      </c>
      <c r="J237" s="5"/>
      <c r="K237" s="4">
        <v>0</v>
      </c>
      <c r="L237" s="5"/>
      <c r="M237" s="4">
        <f t="shared" si="12"/>
        <v>134.4</v>
      </c>
      <c r="N237" s="5"/>
      <c r="O237" s="6">
        <f t="shared" si="13"/>
        <v>1</v>
      </c>
      <c r="Q237" s="27"/>
      <c r="R237" s="27"/>
      <c r="S237" s="27"/>
      <c r="T237" s="27"/>
      <c r="U237" s="27" t="s">
        <v>243</v>
      </c>
      <c r="V237" s="27"/>
      <c r="W237" s="27"/>
      <c r="X237" s="27"/>
      <c r="Y237" s="30"/>
    </row>
    <row r="238" spans="1:25" x14ac:dyDescent="0.25">
      <c r="A238" s="1"/>
      <c r="B238" s="1"/>
      <c r="C238" s="1"/>
      <c r="D238" s="1"/>
      <c r="E238" s="1" t="s">
        <v>239</v>
      </c>
      <c r="F238" s="1"/>
      <c r="G238" s="1"/>
      <c r="H238" s="1"/>
      <c r="I238" s="4">
        <v>6450</v>
      </c>
      <c r="J238" s="5"/>
      <c r="K238" s="4">
        <v>6065</v>
      </c>
      <c r="L238" s="5"/>
      <c r="M238" s="4">
        <f t="shared" si="12"/>
        <v>385</v>
      </c>
      <c r="N238" s="5"/>
      <c r="O238" s="6">
        <f t="shared" si="13"/>
        <v>6.3479999999999995E-2</v>
      </c>
      <c r="Q238" s="27"/>
      <c r="R238" s="27"/>
      <c r="S238" s="27"/>
      <c r="T238" s="27"/>
      <c r="U238" s="27"/>
      <c r="V238" s="27" t="s">
        <v>244</v>
      </c>
      <c r="W238" s="27"/>
      <c r="X238" s="27"/>
      <c r="Y238" s="30">
        <v>491914</v>
      </c>
    </row>
    <row r="239" spans="1:25" ht="15.75" thickBot="1" x14ac:dyDescent="0.3">
      <c r="A239" s="1"/>
      <c r="B239" s="1"/>
      <c r="C239" s="1"/>
      <c r="D239" s="1"/>
      <c r="E239" s="1" t="s">
        <v>240</v>
      </c>
      <c r="F239" s="1"/>
      <c r="G239" s="1"/>
      <c r="H239" s="1"/>
      <c r="I239" s="7">
        <v>20302.47</v>
      </c>
      <c r="J239" s="5"/>
      <c r="K239" s="7">
        <v>22367.42</v>
      </c>
      <c r="L239" s="5"/>
      <c r="M239" s="7">
        <f t="shared" si="12"/>
        <v>-2064.9499999999998</v>
      </c>
      <c r="N239" s="5"/>
      <c r="O239" s="8">
        <f t="shared" si="13"/>
        <v>-9.2319999999999999E-2</v>
      </c>
      <c r="Q239" s="27"/>
      <c r="R239" s="27"/>
      <c r="S239" s="27"/>
      <c r="T239" s="27"/>
      <c r="U239" s="27"/>
      <c r="V239" s="27" t="s">
        <v>245</v>
      </c>
      <c r="W239" s="27"/>
      <c r="X239" s="27"/>
      <c r="Y239" s="30">
        <v>334391</v>
      </c>
    </row>
    <row r="240" spans="1:25" x14ac:dyDescent="0.25">
      <c r="A240" s="1"/>
      <c r="B240" s="1"/>
      <c r="C240" s="1"/>
      <c r="D240" s="1" t="s">
        <v>241</v>
      </c>
      <c r="E240" s="1"/>
      <c r="F240" s="1"/>
      <c r="G240" s="1"/>
      <c r="H240" s="1"/>
      <c r="I240" s="4">
        <f>ROUND(SUM(I227:I239),5)</f>
        <v>169038.43</v>
      </c>
      <c r="J240" s="5"/>
      <c r="K240" s="4">
        <f>ROUND(SUM(K227:K239),5)</f>
        <v>143823.06</v>
      </c>
      <c r="L240" s="5"/>
      <c r="M240" s="4">
        <f t="shared" si="12"/>
        <v>25215.37</v>
      </c>
      <c r="N240" s="5"/>
      <c r="O240" s="6">
        <f t="shared" si="13"/>
        <v>0.17532</v>
      </c>
      <c r="Q240" s="27"/>
      <c r="R240" s="27"/>
      <c r="S240" s="27"/>
      <c r="T240" s="27"/>
      <c r="U240" s="27"/>
      <c r="V240" s="27" t="s">
        <v>246</v>
      </c>
      <c r="W240" s="27"/>
      <c r="X240" s="27"/>
      <c r="Y240" s="30">
        <v>274974</v>
      </c>
    </row>
    <row r="241" spans="1:25" ht="30" customHeight="1" thickBot="1" x14ac:dyDescent="0.3">
      <c r="A241" s="1"/>
      <c r="B241" s="1"/>
      <c r="C241" s="1"/>
      <c r="D241" s="1" t="s">
        <v>242</v>
      </c>
      <c r="E241" s="1"/>
      <c r="F241" s="1"/>
      <c r="G241" s="1"/>
      <c r="H241" s="1"/>
      <c r="I241" s="4"/>
      <c r="J241" s="5"/>
      <c r="K241" s="4"/>
      <c r="L241" s="5"/>
      <c r="M241" s="4"/>
      <c r="N241" s="5"/>
      <c r="O241" s="6"/>
      <c r="Q241" s="27"/>
      <c r="R241" s="27"/>
      <c r="S241" s="27"/>
      <c r="T241" s="27"/>
      <c r="U241" s="27"/>
      <c r="V241" s="27" t="s">
        <v>247</v>
      </c>
      <c r="W241" s="27"/>
      <c r="X241" s="27"/>
      <c r="Y241" s="32">
        <v>248721</v>
      </c>
    </row>
    <row r="242" spans="1:25" ht="15.75" thickBot="1" x14ac:dyDescent="0.3">
      <c r="A242" s="1"/>
      <c r="B242" s="1"/>
      <c r="C242" s="1"/>
      <c r="D242" s="1"/>
      <c r="E242" s="1" t="s">
        <v>243</v>
      </c>
      <c r="F242" s="1"/>
      <c r="G242" s="1"/>
      <c r="H242" s="1"/>
      <c r="I242" s="4"/>
      <c r="J242" s="5"/>
      <c r="K242" s="4"/>
      <c r="L242" s="5"/>
      <c r="M242" s="4"/>
      <c r="N242" s="5"/>
      <c r="O242" s="6"/>
      <c r="Q242" s="27"/>
      <c r="R242" s="27"/>
      <c r="S242" s="27"/>
      <c r="T242" s="27"/>
      <c r="U242" s="27" t="s">
        <v>248</v>
      </c>
      <c r="V242" s="27"/>
      <c r="W242" s="27"/>
      <c r="X242" s="27"/>
      <c r="Y242" s="33">
        <f>ROUND(SUM(Y237:Y241),5)</f>
        <v>1350000</v>
      </c>
    </row>
    <row r="243" spans="1:25" x14ac:dyDescent="0.25">
      <c r="A243" s="1"/>
      <c r="B243" s="1"/>
      <c r="C243" s="1"/>
      <c r="D243" s="1"/>
      <c r="E243" s="1"/>
      <c r="F243" s="1" t="s">
        <v>244</v>
      </c>
      <c r="G243" s="1"/>
      <c r="H243" s="1"/>
      <c r="I243" s="4">
        <v>511200</v>
      </c>
      <c r="J243" s="5"/>
      <c r="K243" s="4">
        <v>578890.07999999996</v>
      </c>
      <c r="L243" s="5"/>
      <c r="M243" s="4">
        <f t="shared" ref="M243:M248" si="14">ROUND((I243-K243),5)</f>
        <v>-67690.080000000002</v>
      </c>
      <c r="N243" s="5"/>
      <c r="O243" s="6">
        <f t="shared" ref="O243:O248" si="15">ROUND(IF(I243=0, IF(K243=0, 0, SIGN(-K243)), IF(K243=0, SIGN(I243), (I243-K243)/ABS(K243))),5)</f>
        <v>-0.11693000000000001</v>
      </c>
      <c r="Q243" s="27"/>
      <c r="R243" s="27"/>
      <c r="S243" s="27"/>
      <c r="T243" s="27" t="s">
        <v>249</v>
      </c>
      <c r="U243" s="27"/>
      <c r="V243" s="27"/>
      <c r="W243" s="27"/>
      <c r="X243" s="27"/>
      <c r="Y243" s="30">
        <f>ROUND(Y236+Y242,5)</f>
        <v>1350000</v>
      </c>
    </row>
    <row r="244" spans="1:25" x14ac:dyDescent="0.25">
      <c r="A244" s="1"/>
      <c r="B244" s="1"/>
      <c r="C244" s="1"/>
      <c r="D244" s="1"/>
      <c r="E244" s="1"/>
      <c r="F244" s="1" t="s">
        <v>245</v>
      </c>
      <c r="G244" s="1"/>
      <c r="H244" s="1"/>
      <c r="I244" s="4">
        <v>396000</v>
      </c>
      <c r="J244" s="5"/>
      <c r="K244" s="4">
        <v>418454.88</v>
      </c>
      <c r="L244" s="5"/>
      <c r="M244" s="4">
        <f t="shared" si="14"/>
        <v>-22454.880000000001</v>
      </c>
      <c r="N244" s="5"/>
      <c r="O244" s="6">
        <f t="shared" si="15"/>
        <v>-5.3659999999999999E-2</v>
      </c>
      <c r="Q244" s="27"/>
      <c r="R244" s="27"/>
      <c r="S244" s="27"/>
      <c r="T244" s="27" t="s">
        <v>250</v>
      </c>
      <c r="U244" s="27"/>
      <c r="V244" s="27"/>
      <c r="W244" s="27"/>
      <c r="X244" s="27"/>
      <c r="Y244" s="30"/>
    </row>
    <row r="245" spans="1:25" x14ac:dyDescent="0.25">
      <c r="A245" s="1"/>
      <c r="B245" s="1"/>
      <c r="C245" s="1"/>
      <c r="D245" s="1"/>
      <c r="E245" s="1"/>
      <c r="F245" s="1" t="s">
        <v>246</v>
      </c>
      <c r="G245" s="1"/>
      <c r="H245" s="1"/>
      <c r="I245" s="4">
        <v>286560</v>
      </c>
      <c r="J245" s="5"/>
      <c r="K245" s="4">
        <v>276213.24</v>
      </c>
      <c r="L245" s="5"/>
      <c r="M245" s="4">
        <f t="shared" si="14"/>
        <v>10346.76</v>
      </c>
      <c r="N245" s="5"/>
      <c r="O245" s="6">
        <f t="shared" si="15"/>
        <v>3.746E-2</v>
      </c>
      <c r="Q245" s="27"/>
      <c r="R245" s="27"/>
      <c r="S245" s="27"/>
      <c r="T245" s="27"/>
      <c r="U245" s="27" t="s">
        <v>251</v>
      </c>
      <c r="V245" s="27"/>
      <c r="W245" s="27"/>
      <c r="X245" s="27"/>
      <c r="Y245" s="30">
        <v>7000</v>
      </c>
    </row>
    <row r="246" spans="1:25" ht="15.75" thickBot="1" x14ac:dyDescent="0.3">
      <c r="A246" s="1"/>
      <c r="B246" s="1"/>
      <c r="C246" s="1"/>
      <c r="D246" s="1"/>
      <c r="E246" s="1"/>
      <c r="F246" s="1" t="s">
        <v>247</v>
      </c>
      <c r="G246" s="1"/>
      <c r="H246" s="1"/>
      <c r="I246" s="9">
        <v>246240</v>
      </c>
      <c r="J246" s="5"/>
      <c r="K246" s="9">
        <v>246441.84</v>
      </c>
      <c r="L246" s="5"/>
      <c r="M246" s="9">
        <f t="shared" si="14"/>
        <v>-201.84</v>
      </c>
      <c r="N246" s="5"/>
      <c r="O246" s="10">
        <f t="shared" si="15"/>
        <v>-8.1999999999999998E-4</v>
      </c>
      <c r="Q246" s="27"/>
      <c r="R246" s="27"/>
      <c r="S246" s="27"/>
      <c r="T246" s="27"/>
      <c r="U246" s="27" t="s">
        <v>252</v>
      </c>
      <c r="V246" s="27"/>
      <c r="W246" s="27"/>
      <c r="X246" s="27"/>
      <c r="Y246" s="30">
        <v>7500</v>
      </c>
    </row>
    <row r="247" spans="1:25" ht="15.75" thickBot="1" x14ac:dyDescent="0.3">
      <c r="A247" s="1"/>
      <c r="B247" s="1"/>
      <c r="C247" s="1"/>
      <c r="D247" s="1"/>
      <c r="E247" s="1" t="s">
        <v>248</v>
      </c>
      <c r="F247" s="1"/>
      <c r="G247" s="1"/>
      <c r="H247" s="1"/>
      <c r="I247" s="11">
        <f>ROUND(SUM(I242:I246),5)</f>
        <v>1440000</v>
      </c>
      <c r="J247" s="5"/>
      <c r="K247" s="11">
        <f>ROUND(SUM(K242:K246),5)</f>
        <v>1520000.04</v>
      </c>
      <c r="L247" s="5"/>
      <c r="M247" s="11">
        <f t="shared" si="14"/>
        <v>-80000.039999999994</v>
      </c>
      <c r="N247" s="5"/>
      <c r="O247" s="12">
        <f t="shared" si="15"/>
        <v>-5.2630000000000003E-2</v>
      </c>
      <c r="Q247" s="27"/>
      <c r="R247" s="27"/>
      <c r="S247" s="27"/>
      <c r="T247" s="27"/>
      <c r="U247" s="27" t="s">
        <v>253</v>
      </c>
      <c r="V247" s="27"/>
      <c r="W247" s="27"/>
      <c r="X247" s="27"/>
      <c r="Y247" s="30">
        <v>6000</v>
      </c>
    </row>
    <row r="248" spans="1:25" ht="30" customHeight="1" thickBot="1" x14ac:dyDescent="0.3">
      <c r="A248" s="1"/>
      <c r="B248" s="1"/>
      <c r="C248" s="1"/>
      <c r="D248" s="1" t="s">
        <v>249</v>
      </c>
      <c r="E248" s="1"/>
      <c r="F248" s="1"/>
      <c r="G248" s="1"/>
      <c r="H248" s="1"/>
      <c r="I248" s="4">
        <f>ROUND(I241+I247,5)</f>
        <v>1440000</v>
      </c>
      <c r="J248" s="5"/>
      <c r="K248" s="4">
        <f>ROUND(K241+K247,5)</f>
        <v>1520000.04</v>
      </c>
      <c r="L248" s="5"/>
      <c r="M248" s="4">
        <f t="shared" si="14"/>
        <v>-80000.039999999994</v>
      </c>
      <c r="N248" s="5"/>
      <c r="O248" s="6">
        <f t="shared" si="15"/>
        <v>-5.2630000000000003E-2</v>
      </c>
      <c r="Q248" s="27"/>
      <c r="R248" s="27"/>
      <c r="S248" s="27"/>
      <c r="T248" s="27"/>
      <c r="U248" s="27" t="s">
        <v>254</v>
      </c>
      <c r="V248" s="27"/>
      <c r="W248" s="27"/>
      <c r="X248" s="27"/>
      <c r="Y248" s="31">
        <v>6000</v>
      </c>
    </row>
    <row r="249" spans="1:25" ht="30" customHeight="1" x14ac:dyDescent="0.25">
      <c r="A249" s="1"/>
      <c r="B249" s="1"/>
      <c r="C249" s="1"/>
      <c r="D249" s="1" t="s">
        <v>250</v>
      </c>
      <c r="E249" s="1"/>
      <c r="F249" s="1"/>
      <c r="G249" s="1"/>
      <c r="H249" s="1"/>
      <c r="I249" s="4"/>
      <c r="J249" s="5"/>
      <c r="K249" s="4"/>
      <c r="L249" s="5"/>
      <c r="M249" s="4"/>
      <c r="N249" s="5"/>
      <c r="O249" s="6"/>
      <c r="Q249" s="27"/>
      <c r="R249" s="27"/>
      <c r="S249" s="27"/>
      <c r="T249" s="27" t="s">
        <v>255</v>
      </c>
      <c r="U249" s="27"/>
      <c r="V249" s="27"/>
      <c r="W249" s="27"/>
      <c r="X249" s="27"/>
      <c r="Y249" s="30">
        <f>ROUND(SUM(Y244:Y248),5)</f>
        <v>26500</v>
      </c>
    </row>
    <row r="250" spans="1:25" x14ac:dyDescent="0.25">
      <c r="A250" s="1"/>
      <c r="B250" s="1"/>
      <c r="C250" s="1"/>
      <c r="D250" s="1"/>
      <c r="E250" s="1" t="s">
        <v>251</v>
      </c>
      <c r="F250" s="1"/>
      <c r="G250" s="1"/>
      <c r="H250" s="1"/>
      <c r="I250" s="4">
        <v>9229</v>
      </c>
      <c r="J250" s="5"/>
      <c r="K250" s="4">
        <v>1525</v>
      </c>
      <c r="L250" s="5"/>
      <c r="M250" s="4">
        <f>ROUND((I250-K250),5)</f>
        <v>7704</v>
      </c>
      <c r="N250" s="5"/>
      <c r="O250" s="6">
        <f>ROUND(IF(I250=0, IF(K250=0, 0, SIGN(-K250)), IF(K250=0, SIGN(I250), (I250-K250)/ABS(K250))),5)</f>
        <v>5.0518000000000001</v>
      </c>
      <c r="Q250" s="27"/>
      <c r="R250" s="27"/>
      <c r="S250" s="27"/>
      <c r="T250" s="27" t="s">
        <v>256</v>
      </c>
      <c r="U250" s="27"/>
      <c r="V250" s="27"/>
      <c r="W250" s="27"/>
      <c r="X250" s="27"/>
      <c r="Y250" s="30"/>
    </row>
    <row r="251" spans="1:25" x14ac:dyDescent="0.25">
      <c r="A251" s="1"/>
      <c r="B251" s="1"/>
      <c r="C251" s="1"/>
      <c r="D251" s="1"/>
      <c r="E251" s="1" t="s">
        <v>252</v>
      </c>
      <c r="F251" s="1"/>
      <c r="G251" s="1"/>
      <c r="H251" s="1"/>
      <c r="I251" s="4">
        <v>11362.71</v>
      </c>
      <c r="J251" s="5"/>
      <c r="K251" s="4">
        <v>7500</v>
      </c>
      <c r="L251" s="5"/>
      <c r="M251" s="4">
        <f>ROUND((I251-K251),5)</f>
        <v>3862.71</v>
      </c>
      <c r="N251" s="5"/>
      <c r="O251" s="6">
        <f>ROUND(IF(I251=0, IF(K251=0, 0, SIGN(-K251)), IF(K251=0, SIGN(I251), (I251-K251)/ABS(K251))),5)</f>
        <v>0.51502999999999999</v>
      </c>
      <c r="Q251" s="27"/>
      <c r="R251" s="27"/>
      <c r="S251" s="27"/>
      <c r="T251" s="27"/>
      <c r="U251" s="27" t="s">
        <v>257</v>
      </c>
      <c r="V251" s="27"/>
      <c r="W251" s="27"/>
      <c r="X251" s="27"/>
      <c r="Y251" s="30">
        <v>106449</v>
      </c>
    </row>
    <row r="252" spans="1:25" x14ac:dyDescent="0.25">
      <c r="A252" s="1"/>
      <c r="B252" s="1"/>
      <c r="C252" s="1"/>
      <c r="D252" s="1"/>
      <c r="E252" s="1" t="s">
        <v>253</v>
      </c>
      <c r="F252" s="1"/>
      <c r="G252" s="1"/>
      <c r="H252" s="1"/>
      <c r="I252" s="4">
        <v>8149</v>
      </c>
      <c r="J252" s="5"/>
      <c r="K252" s="4">
        <v>9000</v>
      </c>
      <c r="L252" s="5"/>
      <c r="M252" s="4">
        <f>ROUND((I252-K252),5)</f>
        <v>-851</v>
      </c>
      <c r="N252" s="5"/>
      <c r="O252" s="6">
        <f>ROUND(IF(I252=0, IF(K252=0, 0, SIGN(-K252)), IF(K252=0, SIGN(I252), (I252-K252)/ABS(K252))),5)</f>
        <v>-9.4560000000000005E-2</v>
      </c>
      <c r="Q252" s="27"/>
      <c r="R252" s="27"/>
      <c r="S252" s="27"/>
      <c r="T252" s="27"/>
      <c r="U252" s="27" t="s">
        <v>258</v>
      </c>
      <c r="V252" s="27"/>
      <c r="W252" s="27"/>
      <c r="X252" s="27"/>
      <c r="Y252" s="30">
        <v>35075</v>
      </c>
    </row>
    <row r="253" spans="1:25" ht="15.75" thickBot="1" x14ac:dyDescent="0.3">
      <c r="A253" s="1"/>
      <c r="B253" s="1"/>
      <c r="C253" s="1"/>
      <c r="D253" s="1"/>
      <c r="E253" s="1" t="s">
        <v>254</v>
      </c>
      <c r="F253" s="1"/>
      <c r="G253" s="1"/>
      <c r="H253" s="1"/>
      <c r="I253" s="7">
        <v>6829</v>
      </c>
      <c r="J253" s="5"/>
      <c r="K253" s="7">
        <v>7500</v>
      </c>
      <c r="L253" s="5"/>
      <c r="M253" s="7">
        <f>ROUND((I253-K253),5)</f>
        <v>-671</v>
      </c>
      <c r="N253" s="5"/>
      <c r="O253" s="8">
        <f>ROUND(IF(I253=0, IF(K253=0, 0, SIGN(-K253)), IF(K253=0, SIGN(I253), (I253-K253)/ABS(K253))),5)</f>
        <v>-8.9469999999999994E-2</v>
      </c>
      <c r="Q253" s="27"/>
      <c r="R253" s="27"/>
      <c r="S253" s="27"/>
      <c r="T253" s="27"/>
      <c r="U253" s="27" t="s">
        <v>259</v>
      </c>
      <c r="V253" s="27"/>
      <c r="W253" s="27"/>
      <c r="X253" s="27"/>
      <c r="Y253" s="30">
        <v>23169</v>
      </c>
    </row>
    <row r="254" spans="1:25" ht="15.75" thickBot="1" x14ac:dyDescent="0.3">
      <c r="A254" s="1"/>
      <c r="B254" s="1"/>
      <c r="C254" s="1"/>
      <c r="D254" s="1" t="s">
        <v>255</v>
      </c>
      <c r="E254" s="1"/>
      <c r="F254" s="1"/>
      <c r="G254" s="1"/>
      <c r="H254" s="1"/>
      <c r="I254" s="4">
        <f>ROUND(SUM(I249:I253),5)</f>
        <v>35569.71</v>
      </c>
      <c r="J254" s="5"/>
      <c r="K254" s="4">
        <f>ROUND(SUM(K249:K253),5)</f>
        <v>25525</v>
      </c>
      <c r="L254" s="5"/>
      <c r="M254" s="4">
        <f>ROUND((I254-K254),5)</f>
        <v>10044.709999999999</v>
      </c>
      <c r="N254" s="5"/>
      <c r="O254" s="6">
        <f>ROUND(IF(I254=0, IF(K254=0, 0, SIGN(-K254)), IF(K254=0, SIGN(I254), (I254-K254)/ABS(K254))),5)</f>
        <v>0.39351999999999998</v>
      </c>
      <c r="Q254" s="27"/>
      <c r="R254" s="27"/>
      <c r="S254" s="27"/>
      <c r="T254" s="27"/>
      <c r="U254" s="27" t="s">
        <v>260</v>
      </c>
      <c r="V254" s="27"/>
      <c r="W254" s="27"/>
      <c r="X254" s="27"/>
      <c r="Y254" s="31">
        <v>33525</v>
      </c>
    </row>
    <row r="255" spans="1:25" ht="30" customHeight="1" x14ac:dyDescent="0.25">
      <c r="A255" s="1"/>
      <c r="B255" s="1"/>
      <c r="C255" s="1"/>
      <c r="D255" s="1" t="s">
        <v>256</v>
      </c>
      <c r="E255" s="1"/>
      <c r="F255" s="1"/>
      <c r="G255" s="1"/>
      <c r="H255" s="1"/>
      <c r="I255" s="4"/>
      <c r="J255" s="5"/>
      <c r="K255" s="4"/>
      <c r="L255" s="5"/>
      <c r="M255" s="4"/>
      <c r="N255" s="5"/>
      <c r="O255" s="6"/>
      <c r="Q255" s="27"/>
      <c r="R255" s="27"/>
      <c r="S255" s="27"/>
      <c r="T255" s="27" t="s">
        <v>262</v>
      </c>
      <c r="U255" s="27"/>
      <c r="V255" s="27"/>
      <c r="W255" s="27"/>
      <c r="X255" s="27"/>
      <c r="Y255" s="30">
        <f>ROUND(SUM(Y250:Y254),5)</f>
        <v>198218</v>
      </c>
    </row>
    <row r="256" spans="1:25" x14ac:dyDescent="0.25">
      <c r="A256" s="1"/>
      <c r="B256" s="1"/>
      <c r="C256" s="1"/>
      <c r="D256" s="1"/>
      <c r="E256" s="1" t="s">
        <v>257</v>
      </c>
      <c r="F256" s="1"/>
      <c r="G256" s="1"/>
      <c r="H256" s="1"/>
      <c r="I256" s="4">
        <v>371025</v>
      </c>
      <c r="J256" s="5"/>
      <c r="K256" s="4">
        <v>164953</v>
      </c>
      <c r="L256" s="5"/>
      <c r="M256" s="4">
        <f t="shared" ref="M256:M261" si="16">ROUND((I256-K256),5)</f>
        <v>206072</v>
      </c>
      <c r="N256" s="5"/>
      <c r="O256" s="6">
        <f t="shared" ref="O256:O261" si="17">ROUND(IF(I256=0, IF(K256=0, 0, SIGN(-K256)), IF(K256=0, SIGN(I256), (I256-K256)/ABS(K256))),5)</f>
        <v>1.2492799999999999</v>
      </c>
      <c r="Q256" s="27"/>
      <c r="R256" s="27"/>
      <c r="S256" s="27"/>
      <c r="T256" s="27" t="s">
        <v>263</v>
      </c>
      <c r="U256" s="27"/>
      <c r="V256" s="27"/>
      <c r="W256" s="27"/>
      <c r="X256" s="27"/>
      <c r="Y256" s="30"/>
    </row>
    <row r="257" spans="1:25" x14ac:dyDescent="0.25">
      <c r="A257" s="1"/>
      <c r="B257" s="1"/>
      <c r="C257" s="1"/>
      <c r="D257" s="1"/>
      <c r="E257" s="1" t="s">
        <v>258</v>
      </c>
      <c r="F257" s="1"/>
      <c r="G257" s="1"/>
      <c r="H257" s="1"/>
      <c r="I257" s="4">
        <v>38786</v>
      </c>
      <c r="J257" s="5"/>
      <c r="K257" s="4">
        <v>38344</v>
      </c>
      <c r="L257" s="5"/>
      <c r="M257" s="4">
        <f t="shared" si="16"/>
        <v>442</v>
      </c>
      <c r="N257" s="5"/>
      <c r="O257" s="6">
        <f t="shared" si="17"/>
        <v>1.153E-2</v>
      </c>
      <c r="Q257" s="27"/>
      <c r="R257" s="27"/>
      <c r="S257" s="27"/>
      <c r="T257" s="27"/>
      <c r="U257" s="27" t="s">
        <v>264</v>
      </c>
      <c r="V257" s="27"/>
      <c r="W257" s="27"/>
      <c r="X257" s="27"/>
      <c r="Y257" s="30"/>
    </row>
    <row r="258" spans="1:25" x14ac:dyDescent="0.25">
      <c r="A258" s="1"/>
      <c r="B258" s="1"/>
      <c r="C258" s="1"/>
      <c r="D258" s="1"/>
      <c r="E258" s="1" t="s">
        <v>259</v>
      </c>
      <c r="F258" s="1"/>
      <c r="G258" s="1"/>
      <c r="H258" s="1"/>
      <c r="I258" s="4">
        <v>49107</v>
      </c>
      <c r="J258" s="5"/>
      <c r="K258" s="4">
        <v>31938</v>
      </c>
      <c r="L258" s="5"/>
      <c r="M258" s="4">
        <f t="shared" si="16"/>
        <v>17169</v>
      </c>
      <c r="N258" s="5"/>
      <c r="O258" s="6">
        <f t="shared" si="17"/>
        <v>0.53756999999999999</v>
      </c>
      <c r="Q258" s="27"/>
      <c r="R258" s="27"/>
      <c r="S258" s="27"/>
      <c r="T258" s="27"/>
      <c r="U258" s="27"/>
      <c r="V258" s="27" t="s">
        <v>265</v>
      </c>
      <c r="W258" s="27"/>
      <c r="X258" s="27"/>
      <c r="Y258" s="30">
        <v>11212</v>
      </c>
    </row>
    <row r="259" spans="1:25" x14ac:dyDescent="0.25">
      <c r="A259" s="1"/>
      <c r="B259" s="1"/>
      <c r="C259" s="1"/>
      <c r="D259" s="1"/>
      <c r="E259" s="1" t="s">
        <v>260</v>
      </c>
      <c r="F259" s="1"/>
      <c r="G259" s="1"/>
      <c r="H259" s="1"/>
      <c r="I259" s="4">
        <v>48494.1</v>
      </c>
      <c r="J259" s="5"/>
      <c r="K259" s="4">
        <v>44381</v>
      </c>
      <c r="L259" s="5"/>
      <c r="M259" s="4">
        <f t="shared" si="16"/>
        <v>4113.1000000000004</v>
      </c>
      <c r="N259" s="5"/>
      <c r="O259" s="6">
        <f t="shared" si="17"/>
        <v>9.2679999999999998E-2</v>
      </c>
      <c r="Q259" s="27"/>
      <c r="R259" s="27"/>
      <c r="S259" s="27"/>
      <c r="T259" s="27"/>
      <c r="U259" s="27"/>
      <c r="V259" s="27" t="s">
        <v>266</v>
      </c>
      <c r="W259" s="27"/>
      <c r="X259" s="27"/>
      <c r="Y259" s="30">
        <v>600</v>
      </c>
    </row>
    <row r="260" spans="1:25" ht="15.75" thickBot="1" x14ac:dyDescent="0.3">
      <c r="A260" s="1"/>
      <c r="B260" s="1"/>
      <c r="C260" s="1"/>
      <c r="D260" s="1"/>
      <c r="E260" s="1" t="s">
        <v>261</v>
      </c>
      <c r="F260" s="1"/>
      <c r="G260" s="1"/>
      <c r="H260" s="1"/>
      <c r="I260" s="7">
        <v>37307</v>
      </c>
      <c r="J260" s="5"/>
      <c r="K260" s="7">
        <v>1218</v>
      </c>
      <c r="L260" s="5"/>
      <c r="M260" s="7">
        <f t="shared" si="16"/>
        <v>36089</v>
      </c>
      <c r="N260" s="5"/>
      <c r="O260" s="8">
        <f t="shared" si="17"/>
        <v>29.629719999999999</v>
      </c>
      <c r="Q260" s="27"/>
      <c r="R260" s="27"/>
      <c r="S260" s="27"/>
      <c r="T260" s="27"/>
      <c r="U260" s="27"/>
      <c r="V260" s="27" t="s">
        <v>267</v>
      </c>
      <c r="W260" s="27"/>
      <c r="X260" s="27"/>
      <c r="Y260" s="30"/>
    </row>
    <row r="261" spans="1:25" ht="15.75" thickBot="1" x14ac:dyDescent="0.3">
      <c r="A261" s="1"/>
      <c r="B261" s="1"/>
      <c r="C261" s="1"/>
      <c r="D261" s="1" t="s">
        <v>262</v>
      </c>
      <c r="E261" s="1"/>
      <c r="F261" s="1"/>
      <c r="G261" s="1"/>
      <c r="H261" s="1"/>
      <c r="I261" s="4">
        <f>ROUND(SUM(I255:I260),5)</f>
        <v>544719.1</v>
      </c>
      <c r="J261" s="5"/>
      <c r="K261" s="4">
        <f>ROUND(SUM(K255:K260),5)</f>
        <v>280834</v>
      </c>
      <c r="L261" s="5"/>
      <c r="M261" s="4">
        <f t="shared" si="16"/>
        <v>263885.09999999998</v>
      </c>
      <c r="N261" s="5"/>
      <c r="O261" s="6">
        <f t="shared" si="17"/>
        <v>0.93964999999999999</v>
      </c>
      <c r="Q261" s="27"/>
      <c r="R261" s="27"/>
      <c r="S261" s="27"/>
      <c r="T261" s="27"/>
      <c r="U261" s="27"/>
      <c r="V261" s="27" t="s">
        <v>268</v>
      </c>
      <c r="W261" s="27"/>
      <c r="X261" s="27"/>
      <c r="Y261" s="31">
        <v>600</v>
      </c>
    </row>
    <row r="262" spans="1:25" ht="30" customHeight="1" x14ac:dyDescent="0.25">
      <c r="A262" s="1"/>
      <c r="B262" s="1"/>
      <c r="C262" s="1"/>
      <c r="D262" s="1" t="s">
        <v>263</v>
      </c>
      <c r="E262" s="1"/>
      <c r="F262" s="1"/>
      <c r="G262" s="1"/>
      <c r="H262" s="1"/>
      <c r="I262" s="4"/>
      <c r="J262" s="5"/>
      <c r="K262" s="4"/>
      <c r="L262" s="5"/>
      <c r="M262" s="4"/>
      <c r="N262" s="5"/>
      <c r="O262" s="6"/>
      <c r="Q262" s="27"/>
      <c r="R262" s="27"/>
      <c r="S262" s="27"/>
      <c r="T262" s="27"/>
      <c r="U262" s="27" t="s">
        <v>269</v>
      </c>
      <c r="V262" s="27"/>
      <c r="W262" s="27"/>
      <c r="X262" s="27"/>
      <c r="Y262" s="30">
        <f>ROUND(SUM(Y257:Y261),5)</f>
        <v>12412</v>
      </c>
    </row>
    <row r="263" spans="1:25" x14ac:dyDescent="0.25">
      <c r="A263" s="1"/>
      <c r="B263" s="1"/>
      <c r="C263" s="1"/>
      <c r="D263" s="1"/>
      <c r="E263" s="1" t="s">
        <v>264</v>
      </c>
      <c r="F263" s="1"/>
      <c r="G263" s="1"/>
      <c r="H263" s="1"/>
      <c r="I263" s="4"/>
      <c r="J263" s="5"/>
      <c r="K263" s="4"/>
      <c r="L263" s="5"/>
      <c r="M263" s="4"/>
      <c r="N263" s="5"/>
      <c r="O263" s="6"/>
      <c r="Q263" s="27"/>
      <c r="R263" s="27"/>
      <c r="S263" s="27"/>
      <c r="T263" s="27"/>
      <c r="U263" s="27" t="s">
        <v>270</v>
      </c>
      <c r="V263" s="27"/>
      <c r="W263" s="27"/>
      <c r="X263" s="27"/>
      <c r="Y263" s="30"/>
    </row>
    <row r="264" spans="1:25" ht="15.75" thickBot="1" x14ac:dyDescent="0.3">
      <c r="A264" s="1"/>
      <c r="B264" s="1"/>
      <c r="C264" s="1"/>
      <c r="D264" s="1"/>
      <c r="E264" s="1"/>
      <c r="F264" s="1" t="s">
        <v>265</v>
      </c>
      <c r="G264" s="1"/>
      <c r="H264" s="1"/>
      <c r="I264" s="4">
        <v>28815.69</v>
      </c>
      <c r="J264" s="5"/>
      <c r="K264" s="4">
        <v>6542.44</v>
      </c>
      <c r="L264" s="5"/>
      <c r="M264" s="4">
        <f>ROUND((I264-K264),5)</f>
        <v>22273.25</v>
      </c>
      <c r="N264" s="5"/>
      <c r="O264" s="6">
        <f>ROUND(IF(I264=0, IF(K264=0, 0, SIGN(-K264)), IF(K264=0, SIGN(I264), (I264-K264)/ABS(K264))),5)</f>
        <v>3.4044300000000001</v>
      </c>
      <c r="Q264" s="27"/>
      <c r="R264" s="27"/>
      <c r="S264" s="27"/>
      <c r="T264" s="27"/>
      <c r="U264" s="27"/>
      <c r="V264" s="27" t="s">
        <v>272</v>
      </c>
      <c r="W264" s="27"/>
      <c r="X264" s="27"/>
      <c r="Y264" s="31">
        <v>3300</v>
      </c>
    </row>
    <row r="265" spans="1:25" x14ac:dyDescent="0.25">
      <c r="A265" s="1"/>
      <c r="B265" s="1"/>
      <c r="C265" s="1"/>
      <c r="D265" s="1"/>
      <c r="E265" s="1"/>
      <c r="F265" s="1" t="s">
        <v>266</v>
      </c>
      <c r="G265" s="1"/>
      <c r="H265" s="1"/>
      <c r="I265" s="4">
        <v>137.47999999999999</v>
      </c>
      <c r="J265" s="5"/>
      <c r="K265" s="4">
        <v>746.82</v>
      </c>
      <c r="L265" s="5"/>
      <c r="M265" s="4">
        <f>ROUND((I265-K265),5)</f>
        <v>-609.34</v>
      </c>
      <c r="N265" s="5"/>
      <c r="O265" s="6">
        <f>ROUND(IF(I265=0, IF(K265=0, 0, SIGN(-K265)), IF(K265=0, SIGN(I265), (I265-K265)/ABS(K265))),5)</f>
        <v>-0.81591000000000002</v>
      </c>
      <c r="Q265" s="27"/>
      <c r="R265" s="27"/>
      <c r="S265" s="27"/>
      <c r="T265" s="27"/>
      <c r="U265" s="27" t="s">
        <v>273</v>
      </c>
      <c r="V265" s="27"/>
      <c r="W265" s="27"/>
      <c r="X265" s="27"/>
      <c r="Y265" s="30">
        <f>ROUND(SUM(Y263:Y264),5)</f>
        <v>3300</v>
      </c>
    </row>
    <row r="266" spans="1:25" x14ac:dyDescent="0.25">
      <c r="A266" s="1"/>
      <c r="B266" s="1"/>
      <c r="C266" s="1"/>
      <c r="D266" s="1"/>
      <c r="E266" s="1"/>
      <c r="F266" s="1" t="s">
        <v>267</v>
      </c>
      <c r="G266" s="1"/>
      <c r="H266" s="1"/>
      <c r="I266" s="4">
        <v>10.25</v>
      </c>
      <c r="J266" s="5"/>
      <c r="K266" s="4">
        <v>0</v>
      </c>
      <c r="L266" s="5"/>
      <c r="M266" s="4">
        <f>ROUND((I266-K266),5)</f>
        <v>10.25</v>
      </c>
      <c r="N266" s="5"/>
      <c r="O266" s="6">
        <f>ROUND(IF(I266=0, IF(K266=0, 0, SIGN(-K266)), IF(K266=0, SIGN(I266), (I266-K266)/ABS(K266))),5)</f>
        <v>1</v>
      </c>
      <c r="Q266" s="27"/>
      <c r="R266" s="27"/>
      <c r="S266" s="27"/>
      <c r="T266" s="27"/>
      <c r="U266" s="27" t="s">
        <v>274</v>
      </c>
      <c r="V266" s="27"/>
      <c r="W266" s="27"/>
      <c r="X266" s="27"/>
      <c r="Y266" s="30"/>
    </row>
    <row r="267" spans="1:25" ht="15.75" thickBot="1" x14ac:dyDescent="0.3">
      <c r="A267" s="1"/>
      <c r="B267" s="1"/>
      <c r="C267" s="1"/>
      <c r="D267" s="1"/>
      <c r="E267" s="1"/>
      <c r="F267" s="1" t="s">
        <v>268</v>
      </c>
      <c r="G267" s="1"/>
      <c r="H267" s="1"/>
      <c r="I267" s="7">
        <v>446.29</v>
      </c>
      <c r="J267" s="5"/>
      <c r="K267" s="7">
        <v>305.3</v>
      </c>
      <c r="L267" s="5"/>
      <c r="M267" s="7">
        <f>ROUND((I267-K267),5)</f>
        <v>140.99</v>
      </c>
      <c r="N267" s="5"/>
      <c r="O267" s="8">
        <f>ROUND(IF(I267=0, IF(K267=0, 0, SIGN(-K267)), IF(K267=0, SIGN(I267), (I267-K267)/ABS(K267))),5)</f>
        <v>0.46181</v>
      </c>
      <c r="Q267" s="27"/>
      <c r="R267" s="27"/>
      <c r="S267" s="27"/>
      <c r="T267" s="27"/>
      <c r="U267" s="27"/>
      <c r="V267" s="27" t="s">
        <v>278</v>
      </c>
      <c r="W267" s="27"/>
      <c r="X267" s="27"/>
      <c r="Y267" s="30">
        <v>400</v>
      </c>
    </row>
    <row r="268" spans="1:25" ht="15.75" thickBot="1" x14ac:dyDescent="0.3">
      <c r="A268" s="1"/>
      <c r="B268" s="1"/>
      <c r="C268" s="1"/>
      <c r="D268" s="1"/>
      <c r="E268" s="1" t="s">
        <v>269</v>
      </c>
      <c r="F268" s="1"/>
      <c r="G268" s="1"/>
      <c r="H268" s="1"/>
      <c r="I268" s="4">
        <f>ROUND(SUM(I263:I267),5)</f>
        <v>29409.71</v>
      </c>
      <c r="J268" s="5"/>
      <c r="K268" s="4">
        <f>ROUND(SUM(K263:K267),5)</f>
        <v>7594.56</v>
      </c>
      <c r="L268" s="5"/>
      <c r="M268" s="4">
        <f>ROUND((I268-K268),5)</f>
        <v>21815.15</v>
      </c>
      <c r="N268" s="5"/>
      <c r="O268" s="6">
        <f>ROUND(IF(I268=0, IF(K268=0, 0, SIGN(-K268)), IF(K268=0, SIGN(I268), (I268-K268)/ABS(K268))),5)</f>
        <v>2.8724699999999999</v>
      </c>
      <c r="Q268" s="27"/>
      <c r="R268" s="27"/>
      <c r="S268" s="27"/>
      <c r="T268" s="27"/>
      <c r="U268" s="27"/>
      <c r="V268" s="27" t="s">
        <v>281</v>
      </c>
      <c r="W268" s="27"/>
      <c r="X268" s="27"/>
      <c r="Y268" s="32">
        <v>91836</v>
      </c>
    </row>
    <row r="269" spans="1:25" ht="30" customHeight="1" thickBot="1" x14ac:dyDescent="0.3">
      <c r="A269" s="1"/>
      <c r="B269" s="1"/>
      <c r="C269" s="1"/>
      <c r="D269" s="1"/>
      <c r="E269" s="1" t="s">
        <v>270</v>
      </c>
      <c r="F269" s="1"/>
      <c r="G269" s="1"/>
      <c r="H269" s="1"/>
      <c r="I269" s="4"/>
      <c r="J269" s="5"/>
      <c r="K269" s="4"/>
      <c r="L269" s="5"/>
      <c r="M269" s="4"/>
      <c r="N269" s="5"/>
      <c r="O269" s="6"/>
      <c r="Q269" s="27"/>
      <c r="R269" s="27"/>
      <c r="S269" s="27"/>
      <c r="T269" s="27"/>
      <c r="U269" s="27" t="s">
        <v>282</v>
      </c>
      <c r="V269" s="27"/>
      <c r="W269" s="27"/>
      <c r="X269" s="27"/>
      <c r="Y269" s="33">
        <f>ROUND(SUM(Y266:Y268),5)</f>
        <v>92236</v>
      </c>
    </row>
    <row r="270" spans="1:25" x14ac:dyDescent="0.25">
      <c r="A270" s="1"/>
      <c r="B270" s="1"/>
      <c r="C270" s="1"/>
      <c r="D270" s="1"/>
      <c r="E270" s="1"/>
      <c r="F270" s="1" t="s">
        <v>271</v>
      </c>
      <c r="G270" s="1"/>
      <c r="H270" s="1"/>
      <c r="I270" s="4">
        <v>0</v>
      </c>
      <c r="J270" s="5"/>
      <c r="K270" s="4">
        <v>300</v>
      </c>
      <c r="L270" s="5"/>
      <c r="M270" s="4">
        <f>ROUND((I270-K270),5)</f>
        <v>-300</v>
      </c>
      <c r="N270" s="5"/>
      <c r="O270" s="6">
        <f>ROUND(IF(I270=0, IF(K270=0, 0, SIGN(-K270)), IF(K270=0, SIGN(I270), (I270-K270)/ABS(K270))),5)</f>
        <v>-1</v>
      </c>
      <c r="Q270" s="27"/>
      <c r="R270" s="27"/>
      <c r="S270" s="27"/>
      <c r="T270" s="27" t="s">
        <v>284</v>
      </c>
      <c r="U270" s="27"/>
      <c r="V270" s="27"/>
      <c r="W270" s="27"/>
      <c r="X270" s="27"/>
      <c r="Y270" s="30">
        <f>ROUND(Y256+Y262+Y265+Y269,5)</f>
        <v>107948</v>
      </c>
    </row>
    <row r="271" spans="1:25" ht="15.75" thickBot="1" x14ac:dyDescent="0.3">
      <c r="A271" s="1"/>
      <c r="B271" s="1"/>
      <c r="C271" s="1"/>
      <c r="D271" s="1"/>
      <c r="E271" s="1"/>
      <c r="F271" s="1" t="s">
        <v>272</v>
      </c>
      <c r="G271" s="1"/>
      <c r="H271" s="1"/>
      <c r="I271" s="7">
        <v>3300</v>
      </c>
      <c r="J271" s="5"/>
      <c r="K271" s="7">
        <v>3425</v>
      </c>
      <c r="L271" s="5"/>
      <c r="M271" s="7">
        <f>ROUND((I271-K271),5)</f>
        <v>-125</v>
      </c>
      <c r="N271" s="5"/>
      <c r="O271" s="8">
        <f>ROUND(IF(I271=0, IF(K271=0, 0, SIGN(-K271)), IF(K271=0, SIGN(I271), (I271-K271)/ABS(K271))),5)</f>
        <v>-3.6499999999999998E-2</v>
      </c>
      <c r="Q271" s="27"/>
      <c r="R271" s="27"/>
      <c r="S271" s="27"/>
      <c r="T271" s="27" t="s">
        <v>285</v>
      </c>
      <c r="U271" s="27"/>
      <c r="V271" s="27"/>
      <c r="W271" s="27"/>
      <c r="X271" s="27"/>
      <c r="Y271" s="30"/>
    </row>
    <row r="272" spans="1:25" ht="15.75" thickBot="1" x14ac:dyDescent="0.3">
      <c r="A272" s="1"/>
      <c r="B272" s="1"/>
      <c r="C272" s="1"/>
      <c r="D272" s="1"/>
      <c r="E272" s="1" t="s">
        <v>273</v>
      </c>
      <c r="F272" s="1"/>
      <c r="G272" s="1"/>
      <c r="H272" s="1"/>
      <c r="I272" s="4">
        <f>ROUND(SUM(I269:I271),5)</f>
        <v>3300</v>
      </c>
      <c r="J272" s="5"/>
      <c r="K272" s="4">
        <f>ROUND(SUM(K269:K271),5)</f>
        <v>3725</v>
      </c>
      <c r="L272" s="5"/>
      <c r="M272" s="4">
        <f>ROUND((I272-K272),5)</f>
        <v>-425</v>
      </c>
      <c r="N272" s="5"/>
      <c r="O272" s="6">
        <f>ROUND(IF(I272=0, IF(K272=0, 0, SIGN(-K272)), IF(K272=0, SIGN(I272), (I272-K272)/ABS(K272))),5)</f>
        <v>-0.11409</v>
      </c>
      <c r="Q272" s="27"/>
      <c r="R272" s="27"/>
      <c r="S272" s="27"/>
      <c r="T272" s="27"/>
      <c r="U272" s="27" t="s">
        <v>287</v>
      </c>
      <c r="V272" s="27"/>
      <c r="W272" s="27"/>
      <c r="X272" s="27"/>
      <c r="Y272" s="32">
        <v>105800</v>
      </c>
    </row>
    <row r="273" spans="1:25" ht="30" customHeight="1" thickBot="1" x14ac:dyDescent="0.3">
      <c r="A273" s="1"/>
      <c r="B273" s="1"/>
      <c r="C273" s="1"/>
      <c r="D273" s="1"/>
      <c r="E273" s="1" t="s">
        <v>274</v>
      </c>
      <c r="F273" s="1"/>
      <c r="G273" s="1"/>
      <c r="H273" s="1"/>
      <c r="I273" s="4"/>
      <c r="J273" s="5"/>
      <c r="K273" s="4"/>
      <c r="L273" s="5"/>
      <c r="M273" s="4"/>
      <c r="N273" s="5"/>
      <c r="O273" s="6"/>
      <c r="Q273" s="27"/>
      <c r="R273" s="27"/>
      <c r="S273" s="27"/>
      <c r="T273" s="27" t="s">
        <v>289</v>
      </c>
      <c r="U273" s="27"/>
      <c r="V273" s="27"/>
      <c r="W273" s="27"/>
      <c r="X273" s="27"/>
      <c r="Y273" s="34">
        <f>ROUND(SUM(Y271:Y272),5)</f>
        <v>105800</v>
      </c>
    </row>
    <row r="274" spans="1:25" ht="15.75" thickBot="1" x14ac:dyDescent="0.3">
      <c r="A274" s="1"/>
      <c r="B274" s="1"/>
      <c r="C274" s="1"/>
      <c r="D274" s="1"/>
      <c r="E274" s="1"/>
      <c r="F274" s="1" t="s">
        <v>275</v>
      </c>
      <c r="G274" s="1"/>
      <c r="H274" s="1"/>
      <c r="I274" s="4"/>
      <c r="J274" s="5"/>
      <c r="K274" s="4"/>
      <c r="L274" s="5"/>
      <c r="M274" s="4"/>
      <c r="N274" s="5"/>
      <c r="O274" s="6"/>
      <c r="Q274" s="27"/>
      <c r="R274" s="27"/>
      <c r="S274" s="27" t="s">
        <v>290</v>
      </c>
      <c r="T274" s="27"/>
      <c r="U274" s="27"/>
      <c r="V274" s="27"/>
      <c r="W274" s="27"/>
      <c r="X274" s="27"/>
      <c r="Y274" s="33">
        <f>ROUND(Y3+Y99+Y102+Y124+Y142+SUM(Y184:Y185)+SUM(Y197:Y198)+Y221+Y235+Y243+Y249+Y255+Y270+Y273,5)</f>
        <v>7436479</v>
      </c>
    </row>
    <row r="275" spans="1:25" ht="15.75" thickBot="1" x14ac:dyDescent="0.3">
      <c r="A275" s="1"/>
      <c r="B275" s="1"/>
      <c r="C275" s="1"/>
      <c r="D275" s="1"/>
      <c r="E275" s="1"/>
      <c r="F275" s="1"/>
      <c r="G275" s="1" t="s">
        <v>276</v>
      </c>
      <c r="H275" s="1"/>
      <c r="I275" s="7">
        <v>0</v>
      </c>
      <c r="J275" s="5"/>
      <c r="K275" s="7">
        <v>2020</v>
      </c>
      <c r="L275" s="5"/>
      <c r="M275" s="7">
        <f t="shared" ref="M275:M283" si="18">ROUND((I275-K275),5)</f>
        <v>-2020</v>
      </c>
      <c r="N275" s="5"/>
      <c r="O275" s="8">
        <f t="shared" ref="O275:O283" si="19">ROUND(IF(I275=0, IF(K275=0, 0, SIGN(-K275)), IF(K275=0, SIGN(I275), (I275-K275)/ABS(K275))),5)</f>
        <v>-1</v>
      </c>
      <c r="Q275" s="27"/>
      <c r="R275" s="27" t="s">
        <v>291</v>
      </c>
      <c r="S275" s="27"/>
      <c r="T275" s="27"/>
      <c r="U275" s="27"/>
      <c r="V275" s="27"/>
      <c r="W275" s="27"/>
      <c r="X275" s="27"/>
      <c r="Y275" s="30">
        <f>Y274</f>
        <v>7436479</v>
      </c>
    </row>
    <row r="276" spans="1:25" x14ac:dyDescent="0.25">
      <c r="A276" s="1"/>
      <c r="B276" s="1"/>
      <c r="C276" s="1"/>
      <c r="D276" s="1"/>
      <c r="E276" s="1"/>
      <c r="F276" s="1" t="s">
        <v>277</v>
      </c>
      <c r="G276" s="1"/>
      <c r="H276" s="1"/>
      <c r="I276" s="4">
        <f>ROUND(SUM(I274:I275),5)</f>
        <v>0</v>
      </c>
      <c r="J276" s="5"/>
      <c r="K276" s="4">
        <f>ROUND(SUM(K274:K275),5)</f>
        <v>2020</v>
      </c>
      <c r="L276" s="5"/>
      <c r="M276" s="4">
        <f t="shared" si="18"/>
        <v>-2020</v>
      </c>
      <c r="N276" s="5"/>
      <c r="O276" s="6">
        <f t="shared" si="19"/>
        <v>-1</v>
      </c>
      <c r="Q276" s="27"/>
      <c r="R276" s="27"/>
      <c r="S276" s="27" t="s">
        <v>292</v>
      </c>
      <c r="T276" s="27"/>
      <c r="U276" s="27"/>
      <c r="V276" s="27"/>
      <c r="W276" s="27"/>
      <c r="X276" s="27"/>
      <c r="Y276" s="30"/>
    </row>
    <row r="277" spans="1:25" ht="30" customHeight="1" x14ac:dyDescent="0.25">
      <c r="A277" s="1"/>
      <c r="B277" s="1"/>
      <c r="C277" s="1"/>
      <c r="D277" s="1"/>
      <c r="E277" s="1"/>
      <c r="F277" s="1" t="s">
        <v>278</v>
      </c>
      <c r="G277" s="1"/>
      <c r="H277" s="1"/>
      <c r="I277" s="4">
        <v>5496</v>
      </c>
      <c r="J277" s="5"/>
      <c r="K277" s="4">
        <v>550</v>
      </c>
      <c r="L277" s="5"/>
      <c r="M277" s="4">
        <f t="shared" si="18"/>
        <v>4946</v>
      </c>
      <c r="N277" s="5"/>
      <c r="O277" s="6">
        <f t="shared" si="19"/>
        <v>8.9927299999999999</v>
      </c>
      <c r="Q277" s="27"/>
      <c r="R277" s="27"/>
      <c r="S277" s="27"/>
      <c r="T277" s="27" t="s">
        <v>293</v>
      </c>
      <c r="U277" s="27"/>
      <c r="V277" s="27"/>
      <c r="W277" s="27"/>
      <c r="X277" s="27"/>
      <c r="Y277" s="30"/>
    </row>
    <row r="278" spans="1:25" x14ac:dyDescent="0.25">
      <c r="A278" s="1"/>
      <c r="B278" s="1"/>
      <c r="C278" s="1"/>
      <c r="D278" s="1"/>
      <c r="E278" s="1"/>
      <c r="F278" s="1" t="s">
        <v>279</v>
      </c>
      <c r="G278" s="1"/>
      <c r="H278" s="1"/>
      <c r="I278" s="4">
        <v>238.39</v>
      </c>
      <c r="J278" s="5"/>
      <c r="K278" s="4">
        <v>12097.58</v>
      </c>
      <c r="L278" s="5"/>
      <c r="M278" s="4">
        <f t="shared" si="18"/>
        <v>-11859.19</v>
      </c>
      <c r="N278" s="5"/>
      <c r="O278" s="6">
        <f t="shared" si="19"/>
        <v>-0.98028999999999999</v>
      </c>
      <c r="Q278" s="27"/>
      <c r="R278" s="27"/>
      <c r="S278" s="27"/>
      <c r="T278" s="27"/>
      <c r="U278" s="27" t="s">
        <v>294</v>
      </c>
      <c r="V278" s="27"/>
      <c r="W278" s="27"/>
      <c r="X278" s="27"/>
      <c r="Y278" s="30"/>
    </row>
    <row r="279" spans="1:25" x14ac:dyDescent="0.25">
      <c r="A279" s="1"/>
      <c r="B279" s="1"/>
      <c r="C279" s="1"/>
      <c r="D279" s="1"/>
      <c r="E279" s="1"/>
      <c r="F279" s="1" t="s">
        <v>280</v>
      </c>
      <c r="G279" s="1"/>
      <c r="H279" s="1"/>
      <c r="I279" s="4">
        <v>263</v>
      </c>
      <c r="J279" s="5"/>
      <c r="K279" s="4">
        <v>0</v>
      </c>
      <c r="L279" s="5"/>
      <c r="M279" s="4">
        <f t="shared" si="18"/>
        <v>263</v>
      </c>
      <c r="N279" s="5"/>
      <c r="O279" s="6">
        <f t="shared" si="19"/>
        <v>1</v>
      </c>
      <c r="Q279" s="27"/>
      <c r="R279" s="27"/>
      <c r="S279" s="27"/>
      <c r="T279" s="27"/>
      <c r="U279" s="27"/>
      <c r="V279" s="27" t="s">
        <v>295</v>
      </c>
      <c r="W279" s="27"/>
      <c r="X279" s="27"/>
      <c r="Y279" s="30"/>
    </row>
    <row r="280" spans="1:25" ht="15.75" thickBot="1" x14ac:dyDescent="0.3">
      <c r="A280" s="1"/>
      <c r="B280" s="1"/>
      <c r="C280" s="1"/>
      <c r="D280" s="1"/>
      <c r="E280" s="1"/>
      <c r="F280" s="1" t="s">
        <v>281</v>
      </c>
      <c r="G280" s="1"/>
      <c r="H280" s="1"/>
      <c r="I280" s="7">
        <v>196769.71</v>
      </c>
      <c r="J280" s="5"/>
      <c r="K280" s="7">
        <v>127237.75</v>
      </c>
      <c r="L280" s="5"/>
      <c r="M280" s="7">
        <f t="shared" si="18"/>
        <v>69531.960000000006</v>
      </c>
      <c r="N280" s="5"/>
      <c r="O280" s="8">
        <f t="shared" si="19"/>
        <v>0.54647000000000001</v>
      </c>
      <c r="Q280" s="27"/>
      <c r="R280" s="27"/>
      <c r="S280" s="27"/>
      <c r="T280" s="27"/>
      <c r="U280" s="27"/>
      <c r="V280" s="27"/>
      <c r="W280" s="27" t="s">
        <v>296</v>
      </c>
      <c r="X280" s="27"/>
      <c r="Y280" s="30">
        <v>93562</v>
      </c>
    </row>
    <row r="281" spans="1:25" x14ac:dyDescent="0.25">
      <c r="A281" s="1"/>
      <c r="B281" s="1"/>
      <c r="C281" s="1"/>
      <c r="D281" s="1"/>
      <c r="E281" s="1" t="s">
        <v>282</v>
      </c>
      <c r="F281" s="1"/>
      <c r="G281" s="1"/>
      <c r="H281" s="1"/>
      <c r="I281" s="4">
        <f>ROUND(I273+SUM(I276:I280),5)</f>
        <v>202767.1</v>
      </c>
      <c r="J281" s="5"/>
      <c r="K281" s="4">
        <f>ROUND(K273+SUM(K276:K280),5)</f>
        <v>141905.32999999999</v>
      </c>
      <c r="L281" s="5"/>
      <c r="M281" s="4">
        <f t="shared" si="18"/>
        <v>60861.77</v>
      </c>
      <c r="N281" s="5"/>
      <c r="O281" s="6">
        <f t="shared" si="19"/>
        <v>0.42888999999999999</v>
      </c>
      <c r="Q281" s="27"/>
      <c r="R281" s="27"/>
      <c r="S281" s="27"/>
      <c r="T281" s="27"/>
      <c r="U281" s="27"/>
      <c r="V281" s="27"/>
      <c r="W281" s="27" t="s">
        <v>297</v>
      </c>
      <c r="X281" s="27"/>
      <c r="Y281" s="30"/>
    </row>
    <row r="282" spans="1:25" ht="30" customHeight="1" thickBot="1" x14ac:dyDescent="0.3">
      <c r="A282" s="1"/>
      <c r="B282" s="1"/>
      <c r="C282" s="1"/>
      <c r="D282" s="1"/>
      <c r="E282" s="1" t="s">
        <v>283</v>
      </c>
      <c r="F282" s="1"/>
      <c r="G282" s="1"/>
      <c r="H282" s="1"/>
      <c r="I282" s="7">
        <v>0</v>
      </c>
      <c r="J282" s="5"/>
      <c r="K282" s="7">
        <v>0</v>
      </c>
      <c r="L282" s="5"/>
      <c r="M282" s="7">
        <f t="shared" si="18"/>
        <v>0</v>
      </c>
      <c r="N282" s="5"/>
      <c r="O282" s="8">
        <f t="shared" si="19"/>
        <v>0</v>
      </c>
      <c r="Q282" s="27"/>
      <c r="R282" s="27"/>
      <c r="S282" s="27"/>
      <c r="T282" s="27"/>
      <c r="U282" s="27"/>
      <c r="V282" s="27"/>
      <c r="W282" s="27"/>
      <c r="X282" s="27" t="s">
        <v>298</v>
      </c>
      <c r="Y282" s="30">
        <v>1113482</v>
      </c>
    </row>
    <row r="283" spans="1:25" x14ac:dyDescent="0.25">
      <c r="A283" s="1"/>
      <c r="B283" s="1"/>
      <c r="C283" s="1"/>
      <c r="D283" s="1" t="s">
        <v>284</v>
      </c>
      <c r="E283" s="1"/>
      <c r="F283" s="1"/>
      <c r="G283" s="1"/>
      <c r="H283" s="1"/>
      <c r="I283" s="4">
        <f>ROUND(I262+I268+I272+SUM(I281:I282),5)</f>
        <v>235476.81</v>
      </c>
      <c r="J283" s="5"/>
      <c r="K283" s="4">
        <f>ROUND(K262+K268+K272+SUM(K281:K282),5)</f>
        <v>153224.89000000001</v>
      </c>
      <c r="L283" s="5"/>
      <c r="M283" s="4">
        <f t="shared" si="18"/>
        <v>82251.92</v>
      </c>
      <c r="N283" s="5"/>
      <c r="O283" s="6">
        <f t="shared" si="19"/>
        <v>0.53681000000000001</v>
      </c>
      <c r="Q283" s="27"/>
      <c r="R283" s="27"/>
      <c r="S283" s="27"/>
      <c r="T283" s="27"/>
      <c r="U283" s="27"/>
      <c r="V283" s="27"/>
      <c r="W283" s="27"/>
      <c r="X283" s="27" t="s">
        <v>299</v>
      </c>
      <c r="Y283" s="30">
        <v>29287</v>
      </c>
    </row>
    <row r="284" spans="1:25" ht="30" customHeight="1" thickBot="1" x14ac:dyDescent="0.3">
      <c r="A284" s="1"/>
      <c r="B284" s="1"/>
      <c r="C284" s="1"/>
      <c r="D284" s="1" t="s">
        <v>285</v>
      </c>
      <c r="E284" s="1"/>
      <c r="F284" s="1"/>
      <c r="G284" s="1"/>
      <c r="H284" s="1"/>
      <c r="I284" s="4"/>
      <c r="J284" s="5"/>
      <c r="K284" s="4"/>
      <c r="L284" s="5"/>
      <c r="M284" s="4"/>
      <c r="N284" s="5"/>
      <c r="O284" s="6"/>
      <c r="Q284" s="27"/>
      <c r="R284" s="27"/>
      <c r="S284" s="27"/>
      <c r="T284" s="27"/>
      <c r="U284" s="27"/>
      <c r="V284" s="27"/>
      <c r="W284" s="27"/>
      <c r="X284" s="27" t="s">
        <v>300</v>
      </c>
      <c r="Y284" s="31">
        <v>345071</v>
      </c>
    </row>
    <row r="285" spans="1:25" x14ac:dyDescent="0.25">
      <c r="A285" s="1"/>
      <c r="B285" s="1"/>
      <c r="C285" s="1"/>
      <c r="D285" s="1"/>
      <c r="E285" s="1" t="s">
        <v>286</v>
      </c>
      <c r="F285" s="1"/>
      <c r="G285" s="1"/>
      <c r="H285" s="1"/>
      <c r="I285" s="4">
        <v>199929</v>
      </c>
      <c r="J285" s="5"/>
      <c r="K285" s="4">
        <v>0</v>
      </c>
      <c r="L285" s="5"/>
      <c r="M285" s="4">
        <f t="shared" ref="M285:M290" si="20">ROUND((I285-K285),5)</f>
        <v>199929</v>
      </c>
      <c r="N285" s="5"/>
      <c r="O285" s="6">
        <f t="shared" ref="O285:O290" si="21">ROUND(IF(I285=0, IF(K285=0, 0, SIGN(-K285)), IF(K285=0, SIGN(I285), (I285-K285)/ABS(K285))),5)</f>
        <v>1</v>
      </c>
      <c r="Q285" s="27"/>
      <c r="R285" s="27"/>
      <c r="S285" s="27"/>
      <c r="T285" s="27"/>
      <c r="U285" s="27"/>
      <c r="V285" s="27"/>
      <c r="W285" s="27" t="s">
        <v>301</v>
      </c>
      <c r="X285" s="27"/>
      <c r="Y285" s="30">
        <f>ROUND(SUM(Y281:Y284),5)</f>
        <v>1487840</v>
      </c>
    </row>
    <row r="286" spans="1:25" x14ac:dyDescent="0.25">
      <c r="A286" s="1"/>
      <c r="B286" s="1"/>
      <c r="C286" s="1"/>
      <c r="D286" s="1"/>
      <c r="E286" s="1" t="s">
        <v>287</v>
      </c>
      <c r="F286" s="1"/>
      <c r="G286" s="1"/>
      <c r="H286" s="1"/>
      <c r="I286" s="4">
        <v>116832.67</v>
      </c>
      <c r="J286" s="5"/>
      <c r="K286" s="4">
        <v>94704.63</v>
      </c>
      <c r="L286" s="5"/>
      <c r="M286" s="4">
        <f t="shared" si="20"/>
        <v>22128.04</v>
      </c>
      <c r="N286" s="5"/>
      <c r="O286" s="6">
        <f t="shared" si="21"/>
        <v>0.23365</v>
      </c>
      <c r="Q286" s="27"/>
      <c r="R286" s="27"/>
      <c r="S286" s="27"/>
      <c r="T286" s="27"/>
      <c r="U286" s="27"/>
      <c r="V286" s="27"/>
      <c r="W286" s="27" t="s">
        <v>302</v>
      </c>
      <c r="X286" s="27"/>
      <c r="Y286" s="30"/>
    </row>
    <row r="287" spans="1:25" ht="15.75" thickBot="1" x14ac:dyDescent="0.3">
      <c r="A287" s="1"/>
      <c r="B287" s="1"/>
      <c r="C287" s="1"/>
      <c r="D287" s="1"/>
      <c r="E287" s="1" t="s">
        <v>288</v>
      </c>
      <c r="F287" s="1"/>
      <c r="G287" s="1"/>
      <c r="H287" s="1"/>
      <c r="I287" s="9">
        <v>0</v>
      </c>
      <c r="J287" s="5"/>
      <c r="K287" s="9">
        <v>0</v>
      </c>
      <c r="L287" s="5"/>
      <c r="M287" s="9">
        <f t="shared" si="20"/>
        <v>0</v>
      </c>
      <c r="N287" s="5"/>
      <c r="O287" s="10">
        <f t="shared" si="21"/>
        <v>0</v>
      </c>
      <c r="Q287" s="27"/>
      <c r="R287" s="27"/>
      <c r="S287" s="27"/>
      <c r="T287" s="27"/>
      <c r="U287" s="27"/>
      <c r="V287" s="27"/>
      <c r="W287" s="27"/>
      <c r="X287" s="27" t="s">
        <v>303</v>
      </c>
      <c r="Y287" s="30">
        <v>463340</v>
      </c>
    </row>
    <row r="288" spans="1:25" ht="15.75" thickBot="1" x14ac:dyDescent="0.3">
      <c r="A288" s="1"/>
      <c r="B288" s="1"/>
      <c r="C288" s="1"/>
      <c r="D288" s="1" t="s">
        <v>289</v>
      </c>
      <c r="E288" s="1"/>
      <c r="F288" s="1"/>
      <c r="G288" s="1"/>
      <c r="H288" s="1"/>
      <c r="I288" s="13">
        <f>ROUND(SUM(I284:I287),5)</f>
        <v>316761.67</v>
      </c>
      <c r="J288" s="5"/>
      <c r="K288" s="13">
        <f>ROUND(SUM(K284:K287),5)</f>
        <v>94704.63</v>
      </c>
      <c r="L288" s="5"/>
      <c r="M288" s="13">
        <f t="shared" si="20"/>
        <v>222057.04</v>
      </c>
      <c r="N288" s="5"/>
      <c r="O288" s="14">
        <f t="shared" si="21"/>
        <v>2.3447300000000002</v>
      </c>
      <c r="Q288" s="27"/>
      <c r="R288" s="27"/>
      <c r="S288" s="27"/>
      <c r="T288" s="27"/>
      <c r="U288" s="27"/>
      <c r="V288" s="27"/>
      <c r="W288" s="27"/>
      <c r="X288" s="27" t="s">
        <v>304</v>
      </c>
      <c r="Y288" s="30">
        <v>169354</v>
      </c>
    </row>
    <row r="289" spans="1:25" ht="30" customHeight="1" thickBot="1" x14ac:dyDescent="0.3">
      <c r="A289" s="1"/>
      <c r="B289" s="1"/>
      <c r="C289" s="1" t="s">
        <v>290</v>
      </c>
      <c r="D289" s="1"/>
      <c r="E289" s="1"/>
      <c r="F289" s="1"/>
      <c r="G289" s="1"/>
      <c r="H289" s="1"/>
      <c r="I289" s="11">
        <f>ROUND(I3+I99+I102+I124+I142+SUM(I188:I189)+SUM(I201:I202)+I226+I240+I248+I254+I261+I283+I288,5)</f>
        <v>7779302.96</v>
      </c>
      <c r="J289" s="5"/>
      <c r="K289" s="11">
        <f>ROUND(K3+K99+K102+K124+K142+SUM(K188:K189)+SUM(K201:K202)+K226+K240+K248+K254+K261+K283+K288,5)</f>
        <v>7335034.3700000001</v>
      </c>
      <c r="L289" s="5"/>
      <c r="M289" s="11">
        <f t="shared" si="20"/>
        <v>444268.59</v>
      </c>
      <c r="N289" s="5"/>
      <c r="O289" s="12">
        <f t="shared" si="21"/>
        <v>6.0569999999999999E-2</v>
      </c>
      <c r="Q289" s="27"/>
      <c r="R289" s="27"/>
      <c r="S289" s="27"/>
      <c r="T289" s="27"/>
      <c r="U289" s="27"/>
      <c r="V289" s="27"/>
      <c r="W289" s="27"/>
      <c r="X289" s="27" t="s">
        <v>305</v>
      </c>
      <c r="Y289" s="30">
        <v>10200</v>
      </c>
    </row>
    <row r="290" spans="1:25" ht="30" customHeight="1" thickBot="1" x14ac:dyDescent="0.3">
      <c r="A290" s="1"/>
      <c r="B290" s="1" t="s">
        <v>291</v>
      </c>
      <c r="C290" s="1"/>
      <c r="D290" s="1"/>
      <c r="E290" s="1"/>
      <c r="F290" s="1"/>
      <c r="G290" s="1"/>
      <c r="H290" s="1"/>
      <c r="I290" s="4">
        <f>I289</f>
        <v>7779302.96</v>
      </c>
      <c r="J290" s="5"/>
      <c r="K290" s="4">
        <f>K289</f>
        <v>7335034.3700000001</v>
      </c>
      <c r="L290" s="5"/>
      <c r="M290" s="4">
        <f t="shared" si="20"/>
        <v>444268.59</v>
      </c>
      <c r="N290" s="5"/>
      <c r="O290" s="6">
        <f t="shared" si="21"/>
        <v>6.0569999999999999E-2</v>
      </c>
      <c r="Q290" s="27"/>
      <c r="R290" s="27"/>
      <c r="S290" s="27"/>
      <c r="T290" s="27"/>
      <c r="U290" s="27"/>
      <c r="V290" s="27"/>
      <c r="W290" s="27"/>
      <c r="X290" s="27" t="s">
        <v>306</v>
      </c>
      <c r="Y290" s="31">
        <v>143212</v>
      </c>
    </row>
    <row r="291" spans="1:25" ht="30" customHeight="1" x14ac:dyDescent="0.25">
      <c r="A291" s="1"/>
      <c r="B291" s="1"/>
      <c r="C291" s="1" t="s">
        <v>292</v>
      </c>
      <c r="D291" s="1"/>
      <c r="E291" s="1"/>
      <c r="F291" s="1"/>
      <c r="G291" s="1"/>
      <c r="H291" s="1"/>
      <c r="I291" s="47"/>
      <c r="J291" s="5"/>
      <c r="K291" s="4"/>
      <c r="L291" s="5"/>
      <c r="M291" s="4"/>
      <c r="N291" s="5"/>
      <c r="O291" s="6"/>
      <c r="Q291" s="27"/>
      <c r="R291" s="27"/>
      <c r="S291" s="27"/>
      <c r="T291" s="27"/>
      <c r="U291" s="27"/>
      <c r="V291" s="27"/>
      <c r="W291" s="27" t="s">
        <v>307</v>
      </c>
      <c r="X291" s="27"/>
      <c r="Y291" s="30">
        <f>ROUND(SUM(Y286:Y290),5)</f>
        <v>786106</v>
      </c>
    </row>
    <row r="292" spans="1:25" x14ac:dyDescent="0.25">
      <c r="A292" s="1"/>
      <c r="B292" s="1"/>
      <c r="C292" s="1"/>
      <c r="D292" s="1" t="s">
        <v>293</v>
      </c>
      <c r="E292" s="1"/>
      <c r="F292" s="1"/>
      <c r="G292" s="1"/>
      <c r="H292" s="1"/>
      <c r="I292" s="4"/>
      <c r="J292" s="5"/>
      <c r="K292" s="4"/>
      <c r="L292" s="5"/>
      <c r="M292" s="4"/>
      <c r="N292" s="5"/>
      <c r="O292" s="6"/>
      <c r="Q292" s="27"/>
      <c r="R292" s="27"/>
      <c r="S292" s="27"/>
      <c r="T292" s="27"/>
      <c r="U292" s="27"/>
      <c r="V292" s="27"/>
      <c r="W292" s="27" t="s">
        <v>308</v>
      </c>
      <c r="X292" s="27"/>
      <c r="Y292" s="30"/>
    </row>
    <row r="293" spans="1:25" x14ac:dyDescent="0.25">
      <c r="A293" s="1"/>
      <c r="B293" s="1"/>
      <c r="C293" s="1"/>
      <c r="D293" s="1"/>
      <c r="E293" s="1" t="s">
        <v>294</v>
      </c>
      <c r="F293" s="1"/>
      <c r="G293" s="1"/>
      <c r="H293" s="1"/>
      <c r="I293" s="4"/>
      <c r="J293" s="5"/>
      <c r="K293" s="4"/>
      <c r="L293" s="5"/>
      <c r="M293" s="4"/>
      <c r="N293" s="5"/>
      <c r="O293" s="6"/>
      <c r="Q293" s="27"/>
      <c r="R293" s="27"/>
      <c r="S293" s="27"/>
      <c r="T293" s="27"/>
      <c r="U293" s="27"/>
      <c r="V293" s="27"/>
      <c r="W293" s="27"/>
      <c r="X293" s="27" t="s">
        <v>309</v>
      </c>
      <c r="Y293" s="30">
        <v>431622</v>
      </c>
    </row>
    <row r="294" spans="1:25" x14ac:dyDescent="0.25">
      <c r="A294" s="1"/>
      <c r="B294" s="1"/>
      <c r="C294" s="1"/>
      <c r="D294" s="1"/>
      <c r="E294" s="1"/>
      <c r="F294" s="1" t="s">
        <v>295</v>
      </c>
      <c r="G294" s="1"/>
      <c r="H294" s="1"/>
      <c r="I294" s="4"/>
      <c r="J294" s="5"/>
      <c r="K294" s="4"/>
      <c r="L294" s="5"/>
      <c r="M294" s="4"/>
      <c r="N294" s="5"/>
      <c r="O294" s="6"/>
      <c r="Q294" s="27"/>
      <c r="R294" s="27"/>
      <c r="S294" s="27"/>
      <c r="T294" s="27"/>
      <c r="U294" s="27"/>
      <c r="V294" s="27"/>
      <c r="W294" s="27"/>
      <c r="X294" s="27" t="s">
        <v>310</v>
      </c>
      <c r="Y294" s="30">
        <v>107162</v>
      </c>
    </row>
    <row r="295" spans="1:25" x14ac:dyDescent="0.25">
      <c r="A295" s="1"/>
      <c r="B295" s="1"/>
      <c r="C295" s="1"/>
      <c r="D295" s="1"/>
      <c r="E295" s="1"/>
      <c r="F295" s="1"/>
      <c r="G295" s="1" t="s">
        <v>296</v>
      </c>
      <c r="H295" s="1"/>
      <c r="I295" s="4">
        <v>87063.86</v>
      </c>
      <c r="J295" s="5"/>
      <c r="K295" s="4">
        <v>91105.46</v>
      </c>
      <c r="L295" s="5"/>
      <c r="M295" s="4">
        <f>ROUND((I295-K295),5)</f>
        <v>-4041.6</v>
      </c>
      <c r="N295" s="5"/>
      <c r="O295" s="6">
        <f>ROUND(IF(I295=0, IF(K295=0, 0, SIGN(-K295)), IF(K295=0, SIGN(I295), (I295-K295)/ABS(K295))),5)</f>
        <v>-4.4359999999999997E-2</v>
      </c>
      <c r="Q295" s="27"/>
      <c r="R295" s="27"/>
      <c r="S295" s="27"/>
      <c r="T295" s="27"/>
      <c r="U295" s="27"/>
      <c r="V295" s="27"/>
      <c r="W295" s="27"/>
      <c r="X295" s="27" t="s">
        <v>311</v>
      </c>
      <c r="Y295" s="30">
        <v>8500</v>
      </c>
    </row>
    <row r="296" spans="1:25" ht="15.75" thickBot="1" x14ac:dyDescent="0.3">
      <c r="A296" s="1"/>
      <c r="B296" s="1"/>
      <c r="C296" s="1"/>
      <c r="D296" s="1"/>
      <c r="E296" s="1"/>
      <c r="F296" s="1"/>
      <c r="G296" s="1" t="s">
        <v>297</v>
      </c>
      <c r="H296" s="1"/>
      <c r="I296" s="4"/>
      <c r="J296" s="5"/>
      <c r="K296" s="4"/>
      <c r="L296" s="5"/>
      <c r="M296" s="4"/>
      <c r="N296" s="5"/>
      <c r="O296" s="6"/>
      <c r="Q296" s="27"/>
      <c r="R296" s="27"/>
      <c r="S296" s="27"/>
      <c r="T296" s="27"/>
      <c r="U296" s="27"/>
      <c r="V296" s="27"/>
      <c r="W296" s="27"/>
      <c r="X296" s="27" t="s">
        <v>312</v>
      </c>
      <c r="Y296" s="31">
        <v>115849</v>
      </c>
    </row>
    <row r="297" spans="1:25" x14ac:dyDescent="0.25">
      <c r="A297" s="1"/>
      <c r="B297" s="1"/>
      <c r="C297" s="1"/>
      <c r="D297" s="1"/>
      <c r="E297" s="1"/>
      <c r="F297" s="1"/>
      <c r="G297" s="1"/>
      <c r="H297" s="1" t="s">
        <v>298</v>
      </c>
      <c r="I297" s="4">
        <v>1121921.6399999999</v>
      </c>
      <c r="J297" s="5"/>
      <c r="K297" s="4">
        <v>1142332.0900000001</v>
      </c>
      <c r="L297" s="5"/>
      <c r="M297" s="4">
        <f>ROUND((I297-K297),5)</f>
        <v>-20410.45</v>
      </c>
      <c r="N297" s="5"/>
      <c r="O297" s="6">
        <f>ROUND(IF(I297=0, IF(K297=0, 0, SIGN(-K297)), IF(K297=0, SIGN(I297), (I297-K297)/ABS(K297))),5)</f>
        <v>-1.787E-2</v>
      </c>
      <c r="Q297" s="27"/>
      <c r="R297" s="27"/>
      <c r="S297" s="27"/>
      <c r="T297" s="27"/>
      <c r="U297" s="27"/>
      <c r="V297" s="27"/>
      <c r="W297" s="27" t="s">
        <v>313</v>
      </c>
      <c r="X297" s="27"/>
      <c r="Y297" s="30">
        <f>ROUND(SUM(Y292:Y296),5)</f>
        <v>663133</v>
      </c>
    </row>
    <row r="298" spans="1:25" x14ac:dyDescent="0.25">
      <c r="A298" s="1"/>
      <c r="B298" s="1"/>
      <c r="C298" s="1"/>
      <c r="D298" s="1"/>
      <c r="E298" s="1"/>
      <c r="F298" s="1"/>
      <c r="G298" s="1"/>
      <c r="H298" s="1" t="s">
        <v>299</v>
      </c>
      <c r="I298" s="4">
        <v>43295.39</v>
      </c>
      <c r="J298" s="5"/>
      <c r="K298" s="4">
        <v>85013.32</v>
      </c>
      <c r="L298" s="5"/>
      <c r="M298" s="4">
        <f>ROUND((I298-K298),5)</f>
        <v>-41717.93</v>
      </c>
      <c r="N298" s="5"/>
      <c r="O298" s="6">
        <f>ROUND(IF(I298=0, IF(K298=0, 0, SIGN(-K298)), IF(K298=0, SIGN(I298), (I298-K298)/ABS(K298))),5)</f>
        <v>-0.49071999999999999</v>
      </c>
      <c r="Q298" s="27"/>
      <c r="R298" s="27"/>
      <c r="S298" s="27"/>
      <c r="T298" s="27"/>
      <c r="U298" s="27"/>
      <c r="V298" s="27"/>
      <c r="W298" s="27" t="s">
        <v>314</v>
      </c>
      <c r="X298" s="27"/>
      <c r="Y298" s="30"/>
    </row>
    <row r="299" spans="1:25" ht="15.75" thickBot="1" x14ac:dyDescent="0.3">
      <c r="A299" s="1"/>
      <c r="B299" s="1"/>
      <c r="C299" s="1"/>
      <c r="D299" s="1"/>
      <c r="E299" s="1"/>
      <c r="F299" s="1"/>
      <c r="G299" s="1"/>
      <c r="H299" s="1" t="s">
        <v>300</v>
      </c>
      <c r="I299" s="7">
        <v>308999.58</v>
      </c>
      <c r="J299" s="5"/>
      <c r="K299" s="7">
        <v>314436.84999999998</v>
      </c>
      <c r="L299" s="5"/>
      <c r="M299" s="7">
        <f>ROUND((I299-K299),5)</f>
        <v>-5437.27</v>
      </c>
      <c r="N299" s="5"/>
      <c r="O299" s="8">
        <f>ROUND(IF(I299=0, IF(K299=0, 0, SIGN(-K299)), IF(K299=0, SIGN(I299), (I299-K299)/ABS(K299))),5)</f>
        <v>-1.729E-2</v>
      </c>
      <c r="Q299" s="27"/>
      <c r="R299" s="27"/>
      <c r="S299" s="27"/>
      <c r="T299" s="27"/>
      <c r="U299" s="27"/>
      <c r="V299" s="27"/>
      <c r="W299" s="27"/>
      <c r="X299" s="27" t="s">
        <v>315</v>
      </c>
      <c r="Y299" s="30">
        <v>466085</v>
      </c>
    </row>
    <row r="300" spans="1:25" x14ac:dyDescent="0.25">
      <c r="A300" s="1"/>
      <c r="B300" s="1"/>
      <c r="C300" s="1"/>
      <c r="D300" s="1"/>
      <c r="E300" s="1"/>
      <c r="F300" s="1"/>
      <c r="G300" s="1" t="s">
        <v>301</v>
      </c>
      <c r="H300" s="1"/>
      <c r="I300" s="4">
        <f>ROUND(SUM(I296:I299),5)</f>
        <v>1474216.61</v>
      </c>
      <c r="J300" s="5"/>
      <c r="K300" s="4">
        <f>ROUND(SUM(K296:K299),5)</f>
        <v>1541782.26</v>
      </c>
      <c r="L300" s="5"/>
      <c r="M300" s="4">
        <f>ROUND((I300-K300),5)</f>
        <v>-67565.649999999994</v>
      </c>
      <c r="N300" s="5"/>
      <c r="O300" s="6">
        <f>ROUND(IF(I300=0, IF(K300=0, 0, SIGN(-K300)), IF(K300=0, SIGN(I300), (I300-K300)/ABS(K300))),5)</f>
        <v>-4.3819999999999998E-2</v>
      </c>
      <c r="Q300" s="27"/>
      <c r="R300" s="27"/>
      <c r="S300" s="27"/>
      <c r="T300" s="27"/>
      <c r="U300" s="27"/>
      <c r="V300" s="27"/>
      <c r="W300" s="27"/>
      <c r="X300" s="27" t="s">
        <v>317</v>
      </c>
      <c r="Y300" s="30">
        <v>127664</v>
      </c>
    </row>
    <row r="301" spans="1:25" ht="30" customHeight="1" x14ac:dyDescent="0.25">
      <c r="A301" s="1"/>
      <c r="B301" s="1"/>
      <c r="C301" s="1"/>
      <c r="D301" s="1"/>
      <c r="E301" s="1"/>
      <c r="F301" s="1"/>
      <c r="G301" s="1" t="s">
        <v>302</v>
      </c>
      <c r="H301" s="1"/>
      <c r="I301" s="4"/>
      <c r="J301" s="5"/>
      <c r="K301" s="4"/>
      <c r="L301" s="5"/>
      <c r="M301" s="4"/>
      <c r="N301" s="5"/>
      <c r="O301" s="6"/>
      <c r="Q301" s="27"/>
      <c r="R301" s="27"/>
      <c r="S301" s="27"/>
      <c r="T301" s="27"/>
      <c r="U301" s="27"/>
      <c r="V301" s="27"/>
      <c r="W301" s="27"/>
      <c r="X301" s="27" t="s">
        <v>318</v>
      </c>
      <c r="Y301" s="30">
        <v>9752</v>
      </c>
    </row>
    <row r="302" spans="1:25" ht="15.75" thickBot="1" x14ac:dyDescent="0.3">
      <c r="A302" s="1"/>
      <c r="B302" s="1"/>
      <c r="C302" s="1"/>
      <c r="D302" s="1"/>
      <c r="E302" s="1"/>
      <c r="F302" s="1"/>
      <c r="G302" s="1"/>
      <c r="H302" s="1" t="s">
        <v>303</v>
      </c>
      <c r="I302" s="4">
        <v>553594.72</v>
      </c>
      <c r="J302" s="5"/>
      <c r="K302" s="4">
        <v>528220.66</v>
      </c>
      <c r="L302" s="5"/>
      <c r="M302" s="4">
        <f>ROUND((I302-K302),5)</f>
        <v>25374.06</v>
      </c>
      <c r="N302" s="5"/>
      <c r="O302" s="6">
        <f>ROUND(IF(I302=0, IF(K302=0, 0, SIGN(-K302)), IF(K302=0, SIGN(I302), (I302-K302)/ABS(K302))),5)</f>
        <v>4.8039999999999999E-2</v>
      </c>
      <c r="Q302" s="27"/>
      <c r="R302" s="27"/>
      <c r="S302" s="27"/>
      <c r="T302" s="27"/>
      <c r="U302" s="27"/>
      <c r="V302" s="27"/>
      <c r="W302" s="27"/>
      <c r="X302" s="27" t="s">
        <v>319</v>
      </c>
      <c r="Y302" s="31">
        <v>146113</v>
      </c>
    </row>
    <row r="303" spans="1:25" x14ac:dyDescent="0.25">
      <c r="A303" s="1"/>
      <c r="B303" s="1"/>
      <c r="C303" s="1"/>
      <c r="D303" s="1"/>
      <c r="E303" s="1"/>
      <c r="F303" s="1"/>
      <c r="G303" s="1"/>
      <c r="H303" s="1" t="s">
        <v>304</v>
      </c>
      <c r="I303" s="4">
        <v>162969.29</v>
      </c>
      <c r="J303" s="5"/>
      <c r="K303" s="4">
        <v>155580.97</v>
      </c>
      <c r="L303" s="5"/>
      <c r="M303" s="4">
        <f>ROUND((I303-K303),5)</f>
        <v>7388.32</v>
      </c>
      <c r="N303" s="5"/>
      <c r="O303" s="6">
        <f>ROUND(IF(I303=0, IF(K303=0, 0, SIGN(-K303)), IF(K303=0, SIGN(I303), (I303-K303)/ABS(K303))),5)</f>
        <v>4.7489999999999997E-2</v>
      </c>
      <c r="Q303" s="27"/>
      <c r="R303" s="27"/>
      <c r="S303" s="27"/>
      <c r="T303" s="27"/>
      <c r="U303" s="27"/>
      <c r="V303" s="27"/>
      <c r="W303" s="27" t="s">
        <v>320</v>
      </c>
      <c r="X303" s="27"/>
      <c r="Y303" s="30">
        <f>ROUND(SUM(Y298:Y302),5)</f>
        <v>749614</v>
      </c>
    </row>
    <row r="304" spans="1:25" ht="15.75" thickBot="1" x14ac:dyDescent="0.3">
      <c r="A304" s="1"/>
      <c r="B304" s="1"/>
      <c r="C304" s="1"/>
      <c r="D304" s="1"/>
      <c r="E304" s="1"/>
      <c r="F304" s="1"/>
      <c r="G304" s="1"/>
      <c r="H304" s="1" t="s">
        <v>305</v>
      </c>
      <c r="I304" s="4">
        <v>15770.18</v>
      </c>
      <c r="J304" s="5"/>
      <c r="K304" s="4">
        <v>25939.48</v>
      </c>
      <c r="L304" s="5"/>
      <c r="M304" s="4">
        <f>ROUND((I304-K304),5)</f>
        <v>-10169.299999999999</v>
      </c>
      <c r="N304" s="5"/>
      <c r="O304" s="6">
        <f>ROUND(IF(I304=0, IF(K304=0, 0, SIGN(-K304)), IF(K304=0, SIGN(I304), (I304-K304)/ABS(K304))),5)</f>
        <v>-0.39204</v>
      </c>
      <c r="Q304" s="27"/>
      <c r="R304" s="27"/>
      <c r="S304" s="27"/>
      <c r="T304" s="27"/>
      <c r="U304" s="27"/>
      <c r="V304" s="27"/>
      <c r="W304" s="27" t="s">
        <v>321</v>
      </c>
      <c r="X304" s="27"/>
      <c r="Y304" s="32">
        <v>398072</v>
      </c>
    </row>
    <row r="305" spans="1:29" ht="15.75" thickBot="1" x14ac:dyDescent="0.3">
      <c r="A305" s="1"/>
      <c r="B305" s="1"/>
      <c r="C305" s="1"/>
      <c r="D305" s="1"/>
      <c r="E305" s="1"/>
      <c r="F305" s="1"/>
      <c r="G305" s="1"/>
      <c r="H305" s="1" t="s">
        <v>306</v>
      </c>
      <c r="I305" s="7">
        <v>117474.41</v>
      </c>
      <c r="J305" s="5"/>
      <c r="K305" s="7">
        <v>124244.5</v>
      </c>
      <c r="L305" s="5"/>
      <c r="M305" s="7">
        <f>ROUND((I305-K305),5)</f>
        <v>-6770.09</v>
      </c>
      <c r="N305" s="5"/>
      <c r="O305" s="8">
        <f>ROUND(IF(I305=0, IF(K305=0, 0, SIGN(-K305)), IF(K305=0, SIGN(I305), (I305-K305)/ABS(K305))),5)</f>
        <v>-5.4489999999999997E-2</v>
      </c>
      <c r="Q305" s="27"/>
      <c r="R305" s="27"/>
      <c r="S305" s="27"/>
      <c r="T305" s="27"/>
      <c r="U305" s="27"/>
      <c r="V305" s="27" t="s">
        <v>322</v>
      </c>
      <c r="W305" s="27"/>
      <c r="X305" s="27"/>
      <c r="Y305" s="33">
        <f>ROUND(SUM(Y279:Y280)+Y285+Y291+Y297+SUM(Y303:Y304),5)</f>
        <v>4178327</v>
      </c>
    </row>
    <row r="306" spans="1:29" x14ac:dyDescent="0.25">
      <c r="A306" s="1"/>
      <c r="B306" s="1"/>
      <c r="C306" s="1"/>
      <c r="D306" s="1"/>
      <c r="E306" s="1"/>
      <c r="F306" s="1"/>
      <c r="G306" s="1" t="s">
        <v>307</v>
      </c>
      <c r="H306" s="1"/>
      <c r="I306" s="4">
        <f>ROUND(SUM(I301:I305),5)</f>
        <v>849808.6</v>
      </c>
      <c r="J306" s="5"/>
      <c r="K306" s="4">
        <f>ROUND(SUM(K301:K305),5)</f>
        <v>833985.61</v>
      </c>
      <c r="L306" s="5"/>
      <c r="M306" s="4">
        <f>ROUND((I306-K306),5)</f>
        <v>15822.99</v>
      </c>
      <c r="N306" s="5"/>
      <c r="O306" s="6">
        <f>ROUND(IF(I306=0, IF(K306=0, 0, SIGN(-K306)), IF(K306=0, SIGN(I306), (I306-K306)/ABS(K306))),5)</f>
        <v>1.8970000000000001E-2</v>
      </c>
      <c r="Q306" s="27"/>
      <c r="R306" s="27"/>
      <c r="S306" s="27"/>
      <c r="T306" s="27"/>
      <c r="U306" s="27" t="s">
        <v>323</v>
      </c>
      <c r="V306" s="27"/>
      <c r="W306" s="27"/>
      <c r="X306" s="27"/>
      <c r="Y306" s="30">
        <f>ROUND(Y278+Y305,5)</f>
        <v>4178327</v>
      </c>
    </row>
    <row r="307" spans="1:29" ht="30" customHeight="1" x14ac:dyDescent="0.25">
      <c r="A307" s="1"/>
      <c r="B307" s="1"/>
      <c r="C307" s="1"/>
      <c r="D307" s="1"/>
      <c r="E307" s="1"/>
      <c r="F307" s="1"/>
      <c r="G307" s="1" t="s">
        <v>308</v>
      </c>
      <c r="H307" s="1"/>
      <c r="I307" s="4"/>
      <c r="J307" s="5"/>
      <c r="K307" s="4"/>
      <c r="L307" s="5"/>
      <c r="M307" s="4"/>
      <c r="N307" s="5"/>
      <c r="O307" s="6"/>
      <c r="Q307" s="27"/>
      <c r="R307" s="27"/>
      <c r="S307" s="27"/>
      <c r="T307" s="27"/>
      <c r="U307" s="27" t="s">
        <v>324</v>
      </c>
      <c r="V307" s="27"/>
      <c r="W307" s="27"/>
      <c r="X307" s="27"/>
      <c r="Y307" s="30"/>
    </row>
    <row r="308" spans="1:29" x14ac:dyDescent="0.25">
      <c r="A308" s="1"/>
      <c r="B308" s="1"/>
      <c r="C308" s="1"/>
      <c r="D308" s="1"/>
      <c r="E308" s="1"/>
      <c r="F308" s="1"/>
      <c r="G308" s="1"/>
      <c r="H308" s="1" t="s">
        <v>309</v>
      </c>
      <c r="I308" s="4">
        <v>391181.92</v>
      </c>
      <c r="J308" s="5"/>
      <c r="K308" s="4">
        <v>369297.28</v>
      </c>
      <c r="L308" s="5"/>
      <c r="M308" s="4">
        <f>ROUND((I308-K308),5)</f>
        <v>21884.639999999999</v>
      </c>
      <c r="N308" s="5"/>
      <c r="O308" s="6">
        <f>ROUND(IF(I308=0, IF(K308=0, 0, SIGN(-K308)), IF(K308=0, SIGN(I308), (I308-K308)/ABS(K308))),5)</f>
        <v>5.926E-2</v>
      </c>
      <c r="Q308" s="27"/>
      <c r="R308" s="27"/>
      <c r="S308" s="27"/>
      <c r="T308" s="27"/>
      <c r="U308" s="27"/>
      <c r="V308" s="27" t="s">
        <v>325</v>
      </c>
      <c r="W308" s="27"/>
      <c r="X308" s="27"/>
      <c r="Y308" s="30"/>
    </row>
    <row r="309" spans="1:29" x14ac:dyDescent="0.25">
      <c r="A309" s="1"/>
      <c r="B309" s="1"/>
      <c r="C309" s="1"/>
      <c r="D309" s="1"/>
      <c r="E309" s="1"/>
      <c r="F309" s="1"/>
      <c r="G309" s="1"/>
      <c r="H309" s="1" t="s">
        <v>310</v>
      </c>
      <c r="I309" s="4">
        <v>114202.95</v>
      </c>
      <c r="J309" s="5"/>
      <c r="K309" s="4">
        <v>107178.99</v>
      </c>
      <c r="L309" s="5"/>
      <c r="M309" s="4">
        <f>ROUND((I309-K309),5)</f>
        <v>7023.96</v>
      </c>
      <c r="N309" s="5"/>
      <c r="O309" s="6">
        <f>ROUND(IF(I309=0, IF(K309=0, 0, SIGN(-K309)), IF(K309=0, SIGN(I309), (I309-K309)/ABS(K309))),5)</f>
        <v>6.5530000000000005E-2</v>
      </c>
      <c r="Q309" s="27"/>
      <c r="R309" s="27"/>
      <c r="S309" s="27"/>
      <c r="T309" s="27"/>
      <c r="U309" s="27"/>
      <c r="V309" s="27"/>
      <c r="W309" s="27" t="s">
        <v>326</v>
      </c>
      <c r="X309" s="27"/>
      <c r="Y309" s="30">
        <v>6155</v>
      </c>
    </row>
    <row r="310" spans="1:29" x14ac:dyDescent="0.25">
      <c r="A310" s="1"/>
      <c r="B310" s="1"/>
      <c r="C310" s="1"/>
      <c r="D310" s="1"/>
      <c r="E310" s="1"/>
      <c r="F310" s="1"/>
      <c r="G310" s="1"/>
      <c r="H310" s="1" t="s">
        <v>311</v>
      </c>
      <c r="I310" s="4">
        <v>13781.58</v>
      </c>
      <c r="J310" s="5"/>
      <c r="K310" s="4">
        <v>7022.89</v>
      </c>
      <c r="L310" s="5"/>
      <c r="M310" s="4">
        <f>ROUND((I310-K310),5)</f>
        <v>6758.69</v>
      </c>
      <c r="N310" s="5"/>
      <c r="O310" s="6">
        <f>ROUND(IF(I310=0, IF(K310=0, 0, SIGN(-K310)), IF(K310=0, SIGN(I310), (I310-K310)/ABS(K310))),5)</f>
        <v>0.96238000000000001</v>
      </c>
      <c r="Q310" s="27"/>
      <c r="R310" s="27"/>
      <c r="S310" s="27"/>
      <c r="T310" s="27"/>
      <c r="U310" s="27"/>
      <c r="V310" s="27"/>
      <c r="W310" s="27" t="s">
        <v>327</v>
      </c>
      <c r="X310" s="27"/>
      <c r="Y310" s="30"/>
    </row>
    <row r="311" spans="1:29" ht="15.75" thickBot="1" x14ac:dyDescent="0.3">
      <c r="A311" s="1"/>
      <c r="B311" s="1"/>
      <c r="C311" s="1"/>
      <c r="D311" s="1"/>
      <c r="E311" s="1"/>
      <c r="F311" s="1"/>
      <c r="G311" s="1"/>
      <c r="H311" s="1" t="s">
        <v>312</v>
      </c>
      <c r="I311" s="7">
        <v>108726.88</v>
      </c>
      <c r="J311" s="5"/>
      <c r="K311" s="7">
        <v>97874.09</v>
      </c>
      <c r="L311" s="5"/>
      <c r="M311" s="7">
        <f>ROUND((I311-K311),5)</f>
        <v>10852.79</v>
      </c>
      <c r="N311" s="5"/>
      <c r="O311" s="8">
        <f>ROUND(IF(I311=0, IF(K311=0, 0, SIGN(-K311)), IF(K311=0, SIGN(I311), (I311-K311)/ABS(K311))),5)</f>
        <v>0.11089</v>
      </c>
      <c r="Q311" s="27"/>
      <c r="R311" s="27"/>
      <c r="S311" s="27"/>
      <c r="T311" s="27"/>
      <c r="U311" s="27"/>
      <c r="V311" s="27"/>
      <c r="W311" s="27"/>
      <c r="X311" s="27" t="s">
        <v>328</v>
      </c>
      <c r="Y311" s="30">
        <v>69784</v>
      </c>
      <c r="AA311" s="46" t="s">
        <v>887</v>
      </c>
      <c r="AB311" s="46"/>
      <c r="AC311" s="46"/>
    </row>
    <row r="312" spans="1:29" x14ac:dyDescent="0.25">
      <c r="A312" s="1"/>
      <c r="B312" s="1"/>
      <c r="C312" s="1"/>
      <c r="D312" s="1"/>
      <c r="E312" s="1"/>
      <c r="F312" s="1"/>
      <c r="G312" s="1" t="s">
        <v>313</v>
      </c>
      <c r="H312" s="1"/>
      <c r="I312" s="4">
        <f>ROUND(SUM(I307:I311),5)</f>
        <v>627893.32999999996</v>
      </c>
      <c r="J312" s="5"/>
      <c r="K312" s="4">
        <f>ROUND(SUM(K307:K311),5)</f>
        <v>581373.25</v>
      </c>
      <c r="L312" s="5"/>
      <c r="M312" s="4">
        <f>ROUND((I312-K312),5)</f>
        <v>46520.08</v>
      </c>
      <c r="N312" s="5"/>
      <c r="O312" s="6">
        <f>ROUND(IF(I312=0, IF(K312=0, 0, SIGN(-K312)), IF(K312=0, SIGN(I312), (I312-K312)/ABS(K312))),5)</f>
        <v>8.0019999999999994E-2</v>
      </c>
      <c r="Q312" s="27"/>
      <c r="R312" s="27"/>
      <c r="S312" s="27"/>
      <c r="T312" s="27"/>
      <c r="U312" s="27"/>
      <c r="V312" s="27"/>
      <c r="W312" s="27"/>
      <c r="X312" s="27" t="s">
        <v>329</v>
      </c>
      <c r="Y312" s="30">
        <v>2238</v>
      </c>
    </row>
    <row r="313" spans="1:29" ht="30" customHeight="1" thickBot="1" x14ac:dyDescent="0.3">
      <c r="A313" s="1"/>
      <c r="B313" s="1"/>
      <c r="C313" s="1"/>
      <c r="D313" s="1"/>
      <c r="E313" s="1"/>
      <c r="F313" s="1"/>
      <c r="G313" s="1" t="s">
        <v>314</v>
      </c>
      <c r="H313" s="1"/>
      <c r="I313" s="4"/>
      <c r="J313" s="5"/>
      <c r="K313" s="4"/>
      <c r="L313" s="5"/>
      <c r="M313" s="4"/>
      <c r="N313" s="5"/>
      <c r="O313" s="6"/>
      <c r="Q313" s="27"/>
      <c r="R313" s="27"/>
      <c r="S313" s="27"/>
      <c r="T313" s="27"/>
      <c r="U313" s="27"/>
      <c r="V313" s="27"/>
      <c r="W313" s="27"/>
      <c r="X313" s="27" t="s">
        <v>330</v>
      </c>
      <c r="Y313" s="31">
        <v>23835</v>
      </c>
      <c r="AA313" t="s">
        <v>876</v>
      </c>
      <c r="AB313" s="42">
        <f>$I$297+$I$298+$I$302+$I$304+$I$308+$I$310+$I$314+$I$317</f>
        <v>2621762.7299999995</v>
      </c>
      <c r="AC313" s="44">
        <f>AB313/$AB$321</f>
        <v>0.33701769213523464</v>
      </c>
    </row>
    <row r="314" spans="1:29" x14ac:dyDescent="0.25">
      <c r="A314" s="1"/>
      <c r="B314" s="1"/>
      <c r="C314" s="1"/>
      <c r="D314" s="1"/>
      <c r="E314" s="1"/>
      <c r="F314" s="1"/>
      <c r="G314" s="1"/>
      <c r="H314" s="1" t="s">
        <v>315</v>
      </c>
      <c r="I314" s="4">
        <v>470365.57</v>
      </c>
      <c r="J314" s="5"/>
      <c r="K314" s="4">
        <v>464647.82</v>
      </c>
      <c r="L314" s="5"/>
      <c r="M314" s="4">
        <f t="shared" ref="M314:M322" si="22">ROUND((I314-K314),5)</f>
        <v>5717.75</v>
      </c>
      <c r="N314" s="5"/>
      <c r="O314" s="6">
        <f t="shared" ref="O314:O322" si="23">ROUND(IF(I314=0, IF(K314=0, 0, SIGN(-K314)), IF(K314=0, SIGN(I314), (I314-K314)/ABS(K314))),5)</f>
        <v>1.231E-2</v>
      </c>
      <c r="Q314" s="27"/>
      <c r="R314" s="27"/>
      <c r="S314" s="27"/>
      <c r="T314" s="27"/>
      <c r="U314" s="27"/>
      <c r="V314" s="27"/>
      <c r="W314" s="27" t="s">
        <v>331</v>
      </c>
      <c r="X314" s="27"/>
      <c r="Y314" s="30">
        <f>ROUND(SUM(Y310:Y313),5)</f>
        <v>95857</v>
      </c>
      <c r="AA314" t="s">
        <v>877</v>
      </c>
      <c r="AB314" s="42">
        <f>$I$327+$I$338+$I$344+$I$332+$I$355+$I$360+$I$365+$I$370+$I$378+$I$382+$I$387+$I$392+$I$401+$I$405+$I$410+$I$416+$I$426+$I$430+$I$435+$I$441+$I$334+$I$340+$I$328+$I$347+$I$412+$I$418+$I$437+$I$443+$I$449+$I$450</f>
        <v>751281.78999999992</v>
      </c>
      <c r="AC314" s="44">
        <f t="shared" ref="AC314:AC319" si="24">AB314/$AB$321</f>
        <v>9.6574435249916005E-2</v>
      </c>
    </row>
    <row r="315" spans="1:29" x14ac:dyDescent="0.25">
      <c r="A315" s="1"/>
      <c r="B315" s="1"/>
      <c r="C315" s="1"/>
      <c r="D315" s="1"/>
      <c r="E315" s="1"/>
      <c r="F315" s="1"/>
      <c r="G315" s="1"/>
      <c r="H315" s="1" t="s">
        <v>316</v>
      </c>
      <c r="I315" s="4">
        <v>0</v>
      </c>
      <c r="J315" s="5"/>
      <c r="K315" s="4">
        <v>553.23</v>
      </c>
      <c r="L315" s="5"/>
      <c r="M315" s="4">
        <f t="shared" si="22"/>
        <v>-553.23</v>
      </c>
      <c r="N315" s="5"/>
      <c r="O315" s="6">
        <f t="shared" si="23"/>
        <v>-1</v>
      </c>
      <c r="Q315" s="27"/>
      <c r="R315" s="27"/>
      <c r="S315" s="27"/>
      <c r="T315" s="27"/>
      <c r="U315" s="27"/>
      <c r="V315" s="27"/>
      <c r="W315" s="27" t="s">
        <v>332</v>
      </c>
      <c r="X315" s="27"/>
      <c r="Y315" s="30"/>
      <c r="AA315" t="s">
        <v>878</v>
      </c>
      <c r="AB315" s="42">
        <f>$I$303+$I$309+$I$316</f>
        <v>372298.63</v>
      </c>
      <c r="AC315" s="44">
        <f t="shared" si="24"/>
        <v>4.7857582088562854E-2</v>
      </c>
    </row>
    <row r="316" spans="1:29" x14ac:dyDescent="0.25">
      <c r="A316" s="1"/>
      <c r="B316" s="1"/>
      <c r="C316" s="1"/>
      <c r="D316" s="1"/>
      <c r="E316" s="1"/>
      <c r="F316" s="1"/>
      <c r="G316" s="1"/>
      <c r="H316" s="1" t="s">
        <v>317</v>
      </c>
      <c r="I316" s="4">
        <v>95126.39</v>
      </c>
      <c r="J316" s="5"/>
      <c r="K316" s="4">
        <v>60935.14</v>
      </c>
      <c r="L316" s="5"/>
      <c r="M316" s="4">
        <f t="shared" si="22"/>
        <v>34191.25</v>
      </c>
      <c r="N316" s="5"/>
      <c r="O316" s="6">
        <f t="shared" si="23"/>
        <v>0.56111</v>
      </c>
      <c r="Q316" s="27"/>
      <c r="R316" s="27"/>
      <c r="S316" s="27"/>
      <c r="T316" s="27"/>
      <c r="U316" s="27"/>
      <c r="V316" s="27"/>
      <c r="W316" s="27"/>
      <c r="X316" s="27" t="s">
        <v>333</v>
      </c>
      <c r="Y316" s="30">
        <v>29115</v>
      </c>
      <c r="AA316" t="s">
        <v>879</v>
      </c>
      <c r="AB316" s="42">
        <f>$I$333+$I$339+$I$346+$I$361+$I$366+$I$383+$I$388+$I$393+$I$406+$I$411+$I$417+$I$431+$I$436+$I$442</f>
        <v>55117.36</v>
      </c>
      <c r="AC316" s="44">
        <f t="shared" si="24"/>
        <v>7.0851283570526995E-3</v>
      </c>
    </row>
    <row r="317" spans="1:29" x14ac:dyDescent="0.25">
      <c r="A317" s="1"/>
      <c r="B317" s="1"/>
      <c r="C317" s="1"/>
      <c r="D317" s="1"/>
      <c r="E317" s="1"/>
      <c r="F317" s="1"/>
      <c r="G317" s="1"/>
      <c r="H317" s="1" t="s">
        <v>318</v>
      </c>
      <c r="I317" s="4">
        <v>11851.73</v>
      </c>
      <c r="J317" s="5"/>
      <c r="K317" s="4">
        <v>11033.27</v>
      </c>
      <c r="L317" s="5"/>
      <c r="M317" s="4">
        <f t="shared" si="22"/>
        <v>818.46</v>
      </c>
      <c r="N317" s="5"/>
      <c r="O317" s="6">
        <f t="shared" si="23"/>
        <v>7.4179999999999996E-2</v>
      </c>
      <c r="Q317" s="27"/>
      <c r="R317" s="27"/>
      <c r="S317" s="27"/>
      <c r="T317" s="27"/>
      <c r="U317" s="27"/>
      <c r="V317" s="27"/>
      <c r="W317" s="27"/>
      <c r="X317" s="27" t="s">
        <v>334</v>
      </c>
      <c r="Y317" s="30">
        <v>11634</v>
      </c>
      <c r="AA317" t="s">
        <v>880</v>
      </c>
      <c r="AB317" s="42">
        <f>$I$295+$I$299+$I$305+$I$311+$I$318+$I$320</f>
        <v>1070243.48</v>
      </c>
      <c r="AC317" s="44">
        <f t="shared" si="24"/>
        <v>0.1375757552447861</v>
      </c>
    </row>
    <row r="318" spans="1:29" ht="15.75" thickBot="1" x14ac:dyDescent="0.3">
      <c r="A318" s="1"/>
      <c r="B318" s="1"/>
      <c r="C318" s="1"/>
      <c r="D318" s="1"/>
      <c r="E318" s="1"/>
      <c r="F318" s="1"/>
      <c r="G318" s="1"/>
      <c r="H318" s="1" t="s">
        <v>319</v>
      </c>
      <c r="I318" s="7">
        <v>142224.47</v>
      </c>
      <c r="J318" s="5"/>
      <c r="K318" s="7">
        <v>151388.48000000001</v>
      </c>
      <c r="L318" s="5"/>
      <c r="M318" s="7">
        <f t="shared" si="22"/>
        <v>-9164.01</v>
      </c>
      <c r="N318" s="5"/>
      <c r="O318" s="8">
        <f t="shared" si="23"/>
        <v>-6.053E-2</v>
      </c>
      <c r="Q318" s="27"/>
      <c r="R318" s="27"/>
      <c r="S318" s="27"/>
      <c r="T318" s="27"/>
      <c r="U318" s="27"/>
      <c r="V318" s="27"/>
      <c r="W318" s="27"/>
      <c r="X318" s="27" t="s">
        <v>335</v>
      </c>
      <c r="Y318" s="30">
        <v>780</v>
      </c>
      <c r="AA318" t="s">
        <v>881</v>
      </c>
      <c r="AB318" s="43">
        <f>$I$325+$I$329+$I$335+$I$341+$I$348+$I$350+$I$353+$I$357+$I$362+$I$367+$I$371+$I$373+$I$376+$I379+$I$384+$I$389+$I$394+$I$396+$I$399+$I$402+$I$407+$I$413+$I$419+$I$421+$I$424+$I$427+$I$432+$I$438+$I$444+$I$446+$I$356</f>
        <v>310625.21000000002</v>
      </c>
      <c r="AC318" s="45">
        <f t="shared" si="24"/>
        <v>3.9929696991772644E-2</v>
      </c>
    </row>
    <row r="319" spans="1:29" ht="15.75" thickBot="1" x14ac:dyDescent="0.3">
      <c r="A319" s="1"/>
      <c r="B319" s="1"/>
      <c r="C319" s="1"/>
      <c r="D319" s="1"/>
      <c r="E319" s="1"/>
      <c r="F319" s="1"/>
      <c r="G319" s="1" t="s">
        <v>320</v>
      </c>
      <c r="H319" s="1"/>
      <c r="I319" s="4">
        <f>ROUND(SUM(I313:I318),5)</f>
        <v>719568.16</v>
      </c>
      <c r="J319" s="5"/>
      <c r="K319" s="4">
        <f>ROUND(SUM(K313:K318),5)</f>
        <v>688557.94</v>
      </c>
      <c r="L319" s="5"/>
      <c r="M319" s="4">
        <f t="shared" si="22"/>
        <v>31010.22</v>
      </c>
      <c r="N319" s="5"/>
      <c r="O319" s="6">
        <f t="shared" si="23"/>
        <v>4.5039999999999997E-2</v>
      </c>
      <c r="Q319" s="27"/>
      <c r="R319" s="27"/>
      <c r="S319" s="27"/>
      <c r="T319" s="27"/>
      <c r="U319" s="27"/>
      <c r="V319" s="27"/>
      <c r="W319" s="27"/>
      <c r="X319" s="27" t="s">
        <v>336</v>
      </c>
      <c r="Y319" s="31">
        <v>10956</v>
      </c>
      <c r="AA319" t="s">
        <v>882</v>
      </c>
      <c r="AB319" s="41">
        <f>SUM(AB313:AB318)</f>
        <v>5181329.1999999993</v>
      </c>
      <c r="AC319" s="40">
        <f t="shared" si="24"/>
        <v>0.6660402900673249</v>
      </c>
    </row>
    <row r="320" spans="1:29" ht="30" customHeight="1" thickBot="1" x14ac:dyDescent="0.3">
      <c r="A320" s="1"/>
      <c r="B320" s="1"/>
      <c r="C320" s="1"/>
      <c r="D320" s="1"/>
      <c r="E320" s="1"/>
      <c r="F320" s="1"/>
      <c r="G320" s="1" t="s">
        <v>321</v>
      </c>
      <c r="H320" s="1"/>
      <c r="I320" s="9">
        <v>305754.28000000003</v>
      </c>
      <c r="J320" s="5"/>
      <c r="K320" s="9">
        <v>206293.42</v>
      </c>
      <c r="L320" s="5"/>
      <c r="M320" s="9">
        <f t="shared" si="22"/>
        <v>99460.86</v>
      </c>
      <c r="N320" s="5"/>
      <c r="O320" s="10">
        <f t="shared" si="23"/>
        <v>0.48213</v>
      </c>
      <c r="Q320" s="27"/>
      <c r="R320" s="27"/>
      <c r="S320" s="27"/>
      <c r="T320" s="27"/>
      <c r="U320" s="27"/>
      <c r="V320" s="27"/>
      <c r="W320" s="27" t="s">
        <v>337</v>
      </c>
      <c r="X320" s="27"/>
      <c r="Y320" s="30">
        <f>ROUND(SUM(Y315:Y319),5)</f>
        <v>52485</v>
      </c>
      <c r="AB320" s="38"/>
      <c r="AC320" s="38"/>
    </row>
    <row r="321" spans="1:29" ht="15.75" thickBot="1" x14ac:dyDescent="0.3">
      <c r="A321" s="1"/>
      <c r="B321" s="1"/>
      <c r="C321" s="1"/>
      <c r="D321" s="1"/>
      <c r="E321" s="1"/>
      <c r="F321" s="1" t="s">
        <v>322</v>
      </c>
      <c r="G321" s="1"/>
      <c r="H321" s="1"/>
      <c r="I321" s="11">
        <f>ROUND(SUM(I294:I295)+I300+I306+I312+SUM(I319:I320),5)</f>
        <v>4064304.84</v>
      </c>
      <c r="J321" s="5"/>
      <c r="K321" s="11">
        <f>ROUND(SUM(K294:K295)+K300+K306+K312+SUM(K319:K320),5)</f>
        <v>3943097.94</v>
      </c>
      <c r="L321" s="5"/>
      <c r="M321" s="11">
        <f t="shared" si="22"/>
        <v>121206.9</v>
      </c>
      <c r="N321" s="5"/>
      <c r="O321" s="12">
        <f t="shared" si="23"/>
        <v>3.074E-2</v>
      </c>
      <c r="Q321" s="27"/>
      <c r="R321" s="27"/>
      <c r="S321" s="27"/>
      <c r="T321" s="27"/>
      <c r="U321" s="27"/>
      <c r="V321" s="27"/>
      <c r="W321" s="27" t="s">
        <v>338</v>
      </c>
      <c r="X321" s="27"/>
      <c r="Y321" s="30"/>
      <c r="AA321" t="s">
        <v>883</v>
      </c>
      <c r="AB321" s="38">
        <f>I290</f>
        <v>7779302.96</v>
      </c>
    </row>
    <row r="322" spans="1:29" ht="30" customHeight="1" x14ac:dyDescent="0.25">
      <c r="A322" s="1"/>
      <c r="B322" s="1"/>
      <c r="C322" s="1"/>
      <c r="D322" s="1"/>
      <c r="E322" s="1" t="s">
        <v>323</v>
      </c>
      <c r="F322" s="1"/>
      <c r="G322" s="1"/>
      <c r="H322" s="1"/>
      <c r="I322" s="4">
        <f>ROUND(I293+I321,5)</f>
        <v>4064304.84</v>
      </c>
      <c r="J322" s="5"/>
      <c r="K322" s="4">
        <f>ROUND(K293+K321,5)</f>
        <v>3943097.94</v>
      </c>
      <c r="L322" s="5"/>
      <c r="M322" s="4">
        <f t="shared" si="22"/>
        <v>121206.9</v>
      </c>
      <c r="N322" s="5"/>
      <c r="O322" s="6">
        <f t="shared" si="23"/>
        <v>3.074E-2</v>
      </c>
      <c r="Q322" s="27"/>
      <c r="R322" s="27"/>
      <c r="S322" s="27"/>
      <c r="T322" s="27"/>
      <c r="U322" s="27"/>
      <c r="V322" s="27"/>
      <c r="W322" s="27"/>
      <c r="X322" s="27" t="s">
        <v>339</v>
      </c>
      <c r="Y322" s="30">
        <v>33019</v>
      </c>
    </row>
    <row r="323" spans="1:29" ht="30" customHeight="1" x14ac:dyDescent="0.25">
      <c r="A323" s="1"/>
      <c r="B323" s="1"/>
      <c r="C323" s="1"/>
      <c r="D323" s="1"/>
      <c r="E323" s="1" t="s">
        <v>324</v>
      </c>
      <c r="F323" s="1"/>
      <c r="G323" s="1"/>
      <c r="H323" s="1"/>
      <c r="I323" s="4"/>
      <c r="J323" s="5"/>
      <c r="K323" s="4"/>
      <c r="L323" s="5"/>
      <c r="M323" s="4"/>
      <c r="N323" s="5"/>
      <c r="O323" s="6"/>
      <c r="Q323" s="27"/>
      <c r="R323" s="27"/>
      <c r="S323" s="27"/>
      <c r="T323" s="27"/>
      <c r="U323" s="27"/>
      <c r="V323" s="27"/>
      <c r="W323" s="27"/>
      <c r="X323" s="27" t="s">
        <v>340</v>
      </c>
      <c r="Y323" s="30">
        <v>8198</v>
      </c>
    </row>
    <row r="324" spans="1:29" x14ac:dyDescent="0.25">
      <c r="A324" s="1"/>
      <c r="B324" s="1"/>
      <c r="C324" s="1"/>
      <c r="D324" s="1"/>
      <c r="E324" s="1"/>
      <c r="F324" s="1" t="s">
        <v>325</v>
      </c>
      <c r="G324" s="1"/>
      <c r="H324" s="1"/>
      <c r="I324" s="4"/>
      <c r="J324" s="5"/>
      <c r="K324" s="4"/>
      <c r="L324" s="5"/>
      <c r="M324" s="4"/>
      <c r="N324" s="5"/>
      <c r="O324" s="6"/>
      <c r="Q324" s="27"/>
      <c r="R324" s="27"/>
      <c r="S324" s="27"/>
      <c r="T324" s="27"/>
      <c r="U324" s="27"/>
      <c r="V324" s="27"/>
      <c r="W324" s="27"/>
      <c r="X324" s="27" t="s">
        <v>341</v>
      </c>
      <c r="Y324" s="30">
        <v>650</v>
      </c>
      <c r="AA324" s="46" t="s">
        <v>886</v>
      </c>
      <c r="AB324" s="46"/>
      <c r="AC324" s="46"/>
    </row>
    <row r="325" spans="1:29" ht="15.75" thickBot="1" x14ac:dyDescent="0.3">
      <c r="A325" s="1"/>
      <c r="B325" s="1"/>
      <c r="C325" s="1"/>
      <c r="D325" s="1"/>
      <c r="E325" s="1"/>
      <c r="F325" s="1"/>
      <c r="G325" s="1" t="s">
        <v>326</v>
      </c>
      <c r="H325" s="1"/>
      <c r="I325" s="4">
        <v>5349.77</v>
      </c>
      <c r="J325" s="5"/>
      <c r="K325" s="4">
        <v>6430.86</v>
      </c>
      <c r="L325" s="5"/>
      <c r="M325" s="4">
        <f>ROUND((I325-K325),5)</f>
        <v>-1081.0899999999999</v>
      </c>
      <c r="N325" s="5"/>
      <c r="O325" s="6">
        <f>ROUND(IF(I325=0, IF(K325=0, 0, SIGN(-K325)), IF(K325=0, SIGN(I325), (I325-K325)/ABS(K325))),5)</f>
        <v>-0.16811000000000001</v>
      </c>
      <c r="Q325" s="27"/>
      <c r="R325" s="27"/>
      <c r="S325" s="27"/>
      <c r="T325" s="27"/>
      <c r="U325" s="27"/>
      <c r="V325" s="27"/>
      <c r="W325" s="27"/>
      <c r="X325" s="27" t="s">
        <v>342</v>
      </c>
      <c r="Y325" s="31">
        <v>8862</v>
      </c>
    </row>
    <row r="326" spans="1:29" x14ac:dyDescent="0.25">
      <c r="A326" s="1"/>
      <c r="B326" s="1"/>
      <c r="C326" s="1"/>
      <c r="D326" s="1"/>
      <c r="E326" s="1"/>
      <c r="F326" s="1"/>
      <c r="G326" s="1" t="s">
        <v>327</v>
      </c>
      <c r="H326" s="1"/>
      <c r="I326" s="4"/>
      <c r="J326" s="5"/>
      <c r="K326" s="4"/>
      <c r="L326" s="5"/>
      <c r="M326" s="4"/>
      <c r="N326" s="5"/>
      <c r="O326" s="6"/>
      <c r="Q326" s="27"/>
      <c r="R326" s="27"/>
      <c r="S326" s="27"/>
      <c r="T326" s="27"/>
      <c r="U326" s="27"/>
      <c r="V326" s="27"/>
      <c r="W326" s="27" t="s">
        <v>343</v>
      </c>
      <c r="X326" s="27"/>
      <c r="Y326" s="30">
        <f>ROUND(SUM(Y321:Y325),5)</f>
        <v>50729</v>
      </c>
      <c r="AA326" t="s">
        <v>876</v>
      </c>
      <c r="AB326" s="42">
        <f>$K$297+$K$298+$K$302+$K$304+$K$308+$K$310+$K$314+$K$317</f>
        <v>2633506.81</v>
      </c>
      <c r="AC326" s="44">
        <f t="shared" ref="AC326:AC332" si="25">AB326/$AB$334</f>
        <v>0.35903128426649761</v>
      </c>
    </row>
    <row r="327" spans="1:29" x14ac:dyDescent="0.25">
      <c r="A327" s="1"/>
      <c r="B327" s="1"/>
      <c r="C327" s="1"/>
      <c r="D327" s="1"/>
      <c r="E327" s="1"/>
      <c r="F327" s="1"/>
      <c r="G327" s="1"/>
      <c r="H327" s="1" t="s">
        <v>328</v>
      </c>
      <c r="I327" s="4">
        <v>74967.83</v>
      </c>
      <c r="J327" s="5"/>
      <c r="K327" s="4">
        <v>77212.960000000006</v>
      </c>
      <c r="L327" s="5"/>
      <c r="M327" s="4">
        <f>ROUND((I327-K327),5)</f>
        <v>-2245.13</v>
      </c>
      <c r="N327" s="5"/>
      <c r="O327" s="6">
        <f>ROUND(IF(I327=0, IF(K327=0, 0, SIGN(-K327)), IF(K327=0, SIGN(I327), (I327-K327)/ABS(K327))),5)</f>
        <v>-2.9080000000000002E-2</v>
      </c>
      <c r="Q327" s="27"/>
      <c r="R327" s="27"/>
      <c r="S327" s="27"/>
      <c r="T327" s="27"/>
      <c r="U327" s="27"/>
      <c r="V327" s="27"/>
      <c r="W327" s="27" t="s">
        <v>344</v>
      </c>
      <c r="X327" s="27"/>
      <c r="Y327" s="30"/>
      <c r="AA327" t="s">
        <v>877</v>
      </c>
      <c r="AB327" s="42">
        <f>$K$327+$K$338+$K$344+$K$332+$K$355+$K$360+$K$365+$K$370+$K$378+$K$382+$K$387+$K$392+$K$401+$K$405+$K$410+$K$416+$K$426+$K$430+$K$435+$K$441+$K$334+$K$340+$K$328+$K$347+$K$412+$K$418+$K$437+$K$443+$K$449+$K$450</f>
        <v>725522.41999999993</v>
      </c>
      <c r="AC327" s="44">
        <f t="shared" si="25"/>
        <v>9.8911931887784715E-2</v>
      </c>
    </row>
    <row r="328" spans="1:29" x14ac:dyDescent="0.25">
      <c r="A328" s="1"/>
      <c r="B328" s="1"/>
      <c r="C328" s="1"/>
      <c r="D328" s="1"/>
      <c r="E328" s="1"/>
      <c r="F328" s="1"/>
      <c r="G328" s="1"/>
      <c r="H328" s="1" t="s">
        <v>329</v>
      </c>
      <c r="I328" s="4">
        <v>3312.24</v>
      </c>
      <c r="J328" s="5"/>
      <c r="K328" s="4">
        <v>6503.85</v>
      </c>
      <c r="L328" s="5"/>
      <c r="M328" s="4">
        <f>ROUND((I328-K328),5)</f>
        <v>-3191.61</v>
      </c>
      <c r="N328" s="5"/>
      <c r="O328" s="6">
        <f>ROUND(IF(I328=0, IF(K328=0, 0, SIGN(-K328)), IF(K328=0, SIGN(I328), (I328-K328)/ABS(K328))),5)</f>
        <v>-0.49073</v>
      </c>
      <c r="Q328" s="27"/>
      <c r="R328" s="27"/>
      <c r="S328" s="27"/>
      <c r="T328" s="27"/>
      <c r="U328" s="27"/>
      <c r="V328" s="27"/>
      <c r="W328" s="27"/>
      <c r="X328" s="27" t="s">
        <v>345</v>
      </c>
      <c r="Y328" s="30">
        <v>35656</v>
      </c>
      <c r="AA328" t="s">
        <v>878</v>
      </c>
      <c r="AB328" s="42">
        <f>$K$303+$K$309+$K$316+$K$315</f>
        <v>324248.33</v>
      </c>
      <c r="AC328" s="44">
        <f t="shared" si="25"/>
        <v>4.4205427492768519E-2</v>
      </c>
    </row>
    <row r="329" spans="1:29" ht="15.75" thickBot="1" x14ac:dyDescent="0.3">
      <c r="A329" s="1"/>
      <c r="B329" s="1"/>
      <c r="C329" s="1"/>
      <c r="D329" s="1"/>
      <c r="E329" s="1"/>
      <c r="F329" s="1"/>
      <c r="G329" s="1"/>
      <c r="H329" s="1" t="s">
        <v>330</v>
      </c>
      <c r="I329" s="7">
        <v>26074.62</v>
      </c>
      <c r="J329" s="5"/>
      <c r="K329" s="7">
        <v>30380.95</v>
      </c>
      <c r="L329" s="5"/>
      <c r="M329" s="7">
        <f>ROUND((I329-K329),5)</f>
        <v>-4306.33</v>
      </c>
      <c r="N329" s="5"/>
      <c r="O329" s="8">
        <f>ROUND(IF(I329=0, IF(K329=0, 0, SIGN(-K329)), IF(K329=0, SIGN(I329), (I329-K329)/ABS(K329))),5)</f>
        <v>-0.14174</v>
      </c>
      <c r="Q329" s="27"/>
      <c r="R329" s="27"/>
      <c r="S329" s="27"/>
      <c r="T329" s="27"/>
      <c r="U329" s="27"/>
      <c r="V329" s="27"/>
      <c r="W329" s="27"/>
      <c r="X329" s="27" t="s">
        <v>347</v>
      </c>
      <c r="Y329" s="30">
        <v>9766</v>
      </c>
      <c r="AA329" t="s">
        <v>879</v>
      </c>
      <c r="AB329" s="42">
        <f>$K$333+$K$339+$K$346+$K$361+$K$366+$K$383+$K$388+$K$393+$K$406+$K$411+$K$417+$K$431+$K$436+$K$442+$K$345</f>
        <v>46388.049999999996</v>
      </c>
      <c r="AC329" s="44">
        <f t="shared" si="25"/>
        <v>6.3241762287747803E-3</v>
      </c>
    </row>
    <row r="330" spans="1:29" x14ac:dyDescent="0.25">
      <c r="A330" s="1"/>
      <c r="B330" s="1"/>
      <c r="C330" s="1"/>
      <c r="D330" s="1"/>
      <c r="E330" s="1"/>
      <c r="F330" s="1"/>
      <c r="G330" s="1" t="s">
        <v>331</v>
      </c>
      <c r="H330" s="1"/>
      <c r="I330" s="4">
        <f>ROUND(SUM(I326:I329),5)</f>
        <v>104354.69</v>
      </c>
      <c r="J330" s="5"/>
      <c r="K330" s="4">
        <f>ROUND(SUM(K326:K329),5)</f>
        <v>114097.76</v>
      </c>
      <c r="L330" s="5"/>
      <c r="M330" s="4">
        <f>ROUND((I330-K330),5)</f>
        <v>-9743.07</v>
      </c>
      <c r="N330" s="5"/>
      <c r="O330" s="6">
        <f>ROUND(IF(I330=0, IF(K330=0, 0, SIGN(-K330)), IF(K330=0, SIGN(I330), (I330-K330)/ABS(K330))),5)</f>
        <v>-8.5389999999999994E-2</v>
      </c>
      <c r="Q330" s="27"/>
      <c r="R330" s="27"/>
      <c r="S330" s="27"/>
      <c r="T330" s="27"/>
      <c r="U330" s="27"/>
      <c r="V330" s="27"/>
      <c r="W330" s="27"/>
      <c r="X330" s="27" t="s">
        <v>348</v>
      </c>
      <c r="Y330" s="30">
        <v>746</v>
      </c>
      <c r="AA330" t="s">
        <v>880</v>
      </c>
      <c r="AB330" s="42">
        <f>$K$295+$K$299+$K$305+$K$311+$K$318+$K$320</f>
        <v>985342.8</v>
      </c>
      <c r="AC330" s="44">
        <f t="shared" si="25"/>
        <v>0.1343337672731314</v>
      </c>
    </row>
    <row r="331" spans="1:29" ht="30" customHeight="1" thickBot="1" x14ac:dyDescent="0.3">
      <c r="A331" s="1"/>
      <c r="B331" s="1"/>
      <c r="C331" s="1"/>
      <c r="D331" s="1"/>
      <c r="E331" s="1"/>
      <c r="F331" s="1"/>
      <c r="G331" s="1" t="s">
        <v>332</v>
      </c>
      <c r="H331" s="1"/>
      <c r="I331" s="4"/>
      <c r="J331" s="5"/>
      <c r="K331" s="4"/>
      <c r="L331" s="5"/>
      <c r="M331" s="4"/>
      <c r="N331" s="5"/>
      <c r="O331" s="6"/>
      <c r="Q331" s="27"/>
      <c r="R331" s="27"/>
      <c r="S331" s="27"/>
      <c r="T331" s="27"/>
      <c r="U331" s="27"/>
      <c r="V331" s="27"/>
      <c r="W331" s="27"/>
      <c r="X331" s="27" t="s">
        <v>349</v>
      </c>
      <c r="Y331" s="31">
        <v>11178</v>
      </c>
      <c r="AA331" t="s">
        <v>881</v>
      </c>
      <c r="AB331" s="43">
        <f>$K$325+$K$329+$K$335+$K$341+$K$348+$K$350+$K$353+$K$357+$K$362+$K$367+$K$371+$K$373+$K$376+$K$384+$K$389+$K$394+$K$396+$K$399+$K$402+$K$407+$K$413+$K$419+$K$421+$K$424+$K$427+$K$432+$K$438+$K$444+$K$446+$K$356+$K$379</f>
        <v>286790.5</v>
      </c>
      <c r="AC331" s="45">
        <f t="shared" si="25"/>
        <v>3.9098726131804068E-2</v>
      </c>
    </row>
    <row r="332" spans="1:29" x14ac:dyDescent="0.25">
      <c r="A332" s="1"/>
      <c r="B332" s="1"/>
      <c r="C332" s="1"/>
      <c r="D332" s="1"/>
      <c r="E332" s="1"/>
      <c r="F332" s="1"/>
      <c r="G332" s="1"/>
      <c r="H332" s="1" t="s">
        <v>333</v>
      </c>
      <c r="I332" s="4">
        <v>37043.99</v>
      </c>
      <c r="J332" s="5"/>
      <c r="K332" s="4">
        <v>36247.83</v>
      </c>
      <c r="L332" s="5"/>
      <c r="M332" s="4">
        <f>ROUND((I332-K332),5)</f>
        <v>796.16</v>
      </c>
      <c r="N332" s="5"/>
      <c r="O332" s="6">
        <f>ROUND(IF(I332=0, IF(K332=0, 0, SIGN(-K332)), IF(K332=0, SIGN(I332), (I332-K332)/ABS(K332))),5)</f>
        <v>2.196E-2</v>
      </c>
      <c r="Q332" s="27"/>
      <c r="R332" s="27"/>
      <c r="S332" s="27"/>
      <c r="T332" s="27"/>
      <c r="U332" s="27"/>
      <c r="V332" s="27"/>
      <c r="W332" s="27" t="s">
        <v>350</v>
      </c>
      <c r="X332" s="27"/>
      <c r="Y332" s="30">
        <f>ROUND(SUM(Y327:Y331),5)</f>
        <v>57346</v>
      </c>
      <c r="AA332" t="s">
        <v>882</v>
      </c>
      <c r="AB332" s="41">
        <f>SUM(AB326:AB331)</f>
        <v>5001798.91</v>
      </c>
      <c r="AC332" s="40">
        <f t="shared" si="25"/>
        <v>0.68190531328076109</v>
      </c>
    </row>
    <row r="333" spans="1:29" ht="15.75" thickBot="1" x14ac:dyDescent="0.3">
      <c r="A333" s="1"/>
      <c r="B333" s="1"/>
      <c r="C333" s="1"/>
      <c r="D333" s="1"/>
      <c r="E333" s="1"/>
      <c r="F333" s="1"/>
      <c r="G333" s="1"/>
      <c r="H333" s="1" t="s">
        <v>334</v>
      </c>
      <c r="I333" s="4">
        <v>11282.31</v>
      </c>
      <c r="J333" s="5"/>
      <c r="K333" s="4">
        <v>10918.44</v>
      </c>
      <c r="L333" s="5"/>
      <c r="M333" s="4">
        <f>ROUND((I333-K333),5)</f>
        <v>363.87</v>
      </c>
      <c r="N333" s="5"/>
      <c r="O333" s="6">
        <f>ROUND(IF(I333=0, IF(K333=0, 0, SIGN(-K333)), IF(K333=0, SIGN(I333), (I333-K333)/ABS(K333))),5)</f>
        <v>3.3329999999999999E-2</v>
      </c>
      <c r="Q333" s="27"/>
      <c r="R333" s="27"/>
      <c r="S333" s="27"/>
      <c r="T333" s="27"/>
      <c r="U333" s="27"/>
      <c r="V333" s="27"/>
      <c r="W333" s="27" t="s">
        <v>351</v>
      </c>
      <c r="X333" s="27"/>
      <c r="Y333" s="31">
        <v>28931</v>
      </c>
      <c r="AB333" s="38"/>
      <c r="AC333" s="38"/>
    </row>
    <row r="334" spans="1:29" x14ac:dyDescent="0.25">
      <c r="A334" s="1"/>
      <c r="B334" s="1"/>
      <c r="C334" s="1"/>
      <c r="D334" s="1"/>
      <c r="E334" s="1"/>
      <c r="F334" s="1"/>
      <c r="G334" s="1"/>
      <c r="H334" s="1" t="s">
        <v>335</v>
      </c>
      <c r="I334" s="4">
        <v>1206.5999999999999</v>
      </c>
      <c r="J334" s="5"/>
      <c r="K334" s="4">
        <v>1984.53</v>
      </c>
      <c r="L334" s="5"/>
      <c r="M334" s="4">
        <f>ROUND((I334-K334),5)</f>
        <v>-777.93</v>
      </c>
      <c r="N334" s="5"/>
      <c r="O334" s="6">
        <f>ROUND(IF(I334=0, IF(K334=0, 0, SIGN(-K334)), IF(K334=0, SIGN(I334), (I334-K334)/ABS(K334))),5)</f>
        <v>-0.39200000000000002</v>
      </c>
      <c r="Q334" s="27"/>
      <c r="R334" s="27"/>
      <c r="S334" s="27"/>
      <c r="T334" s="27"/>
      <c r="U334" s="27"/>
      <c r="V334" s="27" t="s">
        <v>352</v>
      </c>
      <c r="W334" s="27"/>
      <c r="X334" s="27"/>
      <c r="Y334" s="30">
        <f>ROUND(SUM(Y308:Y309)+Y314+Y320+Y326+SUM(Y332:Y333),5)</f>
        <v>291503</v>
      </c>
      <c r="AA334" t="s">
        <v>883</v>
      </c>
      <c r="AB334" s="38">
        <f>K290</f>
        <v>7335034.3700000001</v>
      </c>
    </row>
    <row r="335" spans="1:29" ht="15.75" thickBot="1" x14ac:dyDescent="0.3">
      <c r="A335" s="1"/>
      <c r="B335" s="1"/>
      <c r="C335" s="1"/>
      <c r="D335" s="1"/>
      <c r="E335" s="1"/>
      <c r="F335" s="1"/>
      <c r="G335" s="1"/>
      <c r="H335" s="1" t="s">
        <v>336</v>
      </c>
      <c r="I335" s="7">
        <v>9145.5</v>
      </c>
      <c r="J335" s="5"/>
      <c r="K335" s="7">
        <v>9288.41</v>
      </c>
      <c r="L335" s="5"/>
      <c r="M335" s="7">
        <f>ROUND((I335-K335),5)</f>
        <v>-142.91</v>
      </c>
      <c r="N335" s="5"/>
      <c r="O335" s="8">
        <f>ROUND(IF(I335=0, IF(K335=0, 0, SIGN(-K335)), IF(K335=0, SIGN(I335), (I335-K335)/ABS(K335))),5)</f>
        <v>-1.5389999999999999E-2</v>
      </c>
      <c r="Q335" s="27"/>
      <c r="R335" s="27"/>
      <c r="S335" s="27"/>
      <c r="T335" s="27"/>
      <c r="U335" s="27"/>
      <c r="V335" s="27" t="s">
        <v>353</v>
      </c>
      <c r="W335" s="27"/>
      <c r="X335" s="27"/>
      <c r="Y335" s="30"/>
    </row>
    <row r="336" spans="1:29" x14ac:dyDescent="0.25">
      <c r="A336" s="1"/>
      <c r="B336" s="1"/>
      <c r="C336" s="1"/>
      <c r="D336" s="1"/>
      <c r="E336" s="1"/>
      <c r="F336" s="1"/>
      <c r="G336" s="1" t="s">
        <v>337</v>
      </c>
      <c r="H336" s="1"/>
      <c r="I336" s="4">
        <f>ROUND(SUM(I331:I335),5)</f>
        <v>58678.400000000001</v>
      </c>
      <c r="J336" s="5"/>
      <c r="K336" s="4">
        <f>ROUND(SUM(K331:K335),5)</f>
        <v>58439.21</v>
      </c>
      <c r="L336" s="5"/>
      <c r="M336" s="4">
        <f>ROUND((I336-K336),5)</f>
        <v>239.19</v>
      </c>
      <c r="N336" s="5"/>
      <c r="O336" s="6">
        <f>ROUND(IF(I336=0, IF(K336=0, 0, SIGN(-K336)), IF(K336=0, SIGN(I336), (I336-K336)/ABS(K336))),5)</f>
        <v>4.0899999999999999E-3</v>
      </c>
      <c r="Q336" s="27"/>
      <c r="R336" s="27"/>
      <c r="S336" s="27"/>
      <c r="T336" s="27"/>
      <c r="U336" s="27"/>
      <c r="V336" s="27"/>
      <c r="W336" s="27" t="s">
        <v>354</v>
      </c>
      <c r="X336" s="27"/>
      <c r="Y336" s="30">
        <v>20119</v>
      </c>
    </row>
    <row r="337" spans="1:29" ht="30" customHeight="1" x14ac:dyDescent="0.25">
      <c r="A337" s="1"/>
      <c r="B337" s="1"/>
      <c r="C337" s="1"/>
      <c r="D337" s="1"/>
      <c r="E337" s="1"/>
      <c r="F337" s="1"/>
      <c r="G337" s="1" t="s">
        <v>338</v>
      </c>
      <c r="H337" s="1"/>
      <c r="I337" s="4"/>
      <c r="J337" s="5"/>
      <c r="K337" s="4"/>
      <c r="L337" s="5"/>
      <c r="M337" s="4"/>
      <c r="N337" s="5"/>
      <c r="O337" s="6"/>
      <c r="Q337" s="27"/>
      <c r="R337" s="27"/>
      <c r="S337" s="27"/>
      <c r="T337" s="27"/>
      <c r="U337" s="27"/>
      <c r="V337" s="27"/>
      <c r="W337" s="27" t="s">
        <v>355</v>
      </c>
      <c r="X337" s="27"/>
      <c r="Y337" s="30"/>
    </row>
    <row r="338" spans="1:29" x14ac:dyDescent="0.25">
      <c r="A338" s="1"/>
      <c r="B338" s="1"/>
      <c r="C338" s="1"/>
      <c r="D338" s="1"/>
      <c r="E338" s="1"/>
      <c r="F338" s="1"/>
      <c r="G338" s="1"/>
      <c r="H338" s="1" t="s">
        <v>339</v>
      </c>
      <c r="I338" s="4">
        <v>29306.68</v>
      </c>
      <c r="J338" s="5"/>
      <c r="K338" s="4">
        <v>27220.58</v>
      </c>
      <c r="L338" s="5"/>
      <c r="M338" s="4">
        <f>ROUND((I338-K338),5)</f>
        <v>2086.1</v>
      </c>
      <c r="N338" s="5"/>
      <c r="O338" s="6">
        <f>ROUND(IF(I338=0, IF(K338=0, 0, SIGN(-K338)), IF(K338=0, SIGN(I338), (I338-K338)/ABS(K338))),5)</f>
        <v>7.664E-2</v>
      </c>
      <c r="Q338" s="27"/>
      <c r="R338" s="27"/>
      <c r="S338" s="27"/>
      <c r="T338" s="27"/>
      <c r="U338" s="27"/>
      <c r="V338" s="27"/>
      <c r="W338" s="27"/>
      <c r="X338" s="27" t="s">
        <v>356</v>
      </c>
      <c r="Y338" s="30">
        <v>192816</v>
      </c>
      <c r="AA338" s="48" t="s">
        <v>892</v>
      </c>
    </row>
    <row r="339" spans="1:29" x14ac:dyDescent="0.25">
      <c r="A339" s="1"/>
      <c r="B339" s="1"/>
      <c r="C339" s="1"/>
      <c r="D339" s="1"/>
      <c r="E339" s="1"/>
      <c r="F339" s="1"/>
      <c r="G339" s="1"/>
      <c r="H339" s="1" t="s">
        <v>340</v>
      </c>
      <c r="I339" s="4">
        <v>8510.17</v>
      </c>
      <c r="J339" s="5"/>
      <c r="K339" s="4">
        <v>7977.02</v>
      </c>
      <c r="L339" s="5"/>
      <c r="M339" s="4">
        <f>ROUND((I339-K339),5)</f>
        <v>533.15</v>
      </c>
      <c r="N339" s="5"/>
      <c r="O339" s="6">
        <f>ROUND(IF(I339=0, IF(K339=0, 0, SIGN(-K339)), IF(K339=0, SIGN(I339), (I339-K339)/ABS(K339))),5)</f>
        <v>6.6839999999999997E-2</v>
      </c>
      <c r="Q339" s="27"/>
      <c r="R339" s="27"/>
      <c r="S339" s="27"/>
      <c r="T339" s="27"/>
      <c r="U339" s="27"/>
      <c r="V339" s="27"/>
      <c r="W339" s="27"/>
      <c r="X339" s="27" t="s">
        <v>357</v>
      </c>
      <c r="Y339" s="30"/>
    </row>
    <row r="340" spans="1:29" ht="15.75" thickBot="1" x14ac:dyDescent="0.3">
      <c r="A340" s="1"/>
      <c r="B340" s="1"/>
      <c r="C340" s="1"/>
      <c r="D340" s="1"/>
      <c r="E340" s="1"/>
      <c r="F340" s="1"/>
      <c r="G340" s="1"/>
      <c r="H340" s="1" t="s">
        <v>341</v>
      </c>
      <c r="I340" s="4">
        <v>1054.3900000000001</v>
      </c>
      <c r="J340" s="5"/>
      <c r="K340" s="4">
        <v>497.26</v>
      </c>
      <c r="L340" s="5"/>
      <c r="M340" s="4">
        <f>ROUND((I340-K340),5)</f>
        <v>557.13</v>
      </c>
      <c r="N340" s="5"/>
      <c r="O340" s="6">
        <f>ROUND(IF(I340=0, IF(K340=0, 0, SIGN(-K340)), IF(K340=0, SIGN(I340), (I340-K340)/ABS(K340))),5)</f>
        <v>1.1204000000000001</v>
      </c>
      <c r="Q340" s="27"/>
      <c r="R340" s="27"/>
      <c r="S340" s="27"/>
      <c r="T340" s="27"/>
      <c r="U340" s="27"/>
      <c r="V340" s="27"/>
      <c r="W340" s="27"/>
      <c r="X340" s="27" t="s">
        <v>358</v>
      </c>
      <c r="Y340" s="31">
        <v>34221</v>
      </c>
      <c r="AB340" t="s">
        <v>890</v>
      </c>
      <c r="AC340" t="s">
        <v>891</v>
      </c>
    </row>
    <row r="341" spans="1:29" ht="15.75" thickBot="1" x14ac:dyDescent="0.3">
      <c r="A341" s="1"/>
      <c r="B341" s="1"/>
      <c r="C341" s="1"/>
      <c r="D341" s="1"/>
      <c r="E341" s="1"/>
      <c r="F341" s="1"/>
      <c r="G341" s="1"/>
      <c r="H341" s="1" t="s">
        <v>342</v>
      </c>
      <c r="I341" s="7">
        <v>7486.52</v>
      </c>
      <c r="J341" s="5"/>
      <c r="K341" s="7">
        <v>6374.59</v>
      </c>
      <c r="L341" s="5"/>
      <c r="M341" s="7">
        <f>ROUND((I341-K341),5)</f>
        <v>1111.93</v>
      </c>
      <c r="N341" s="5"/>
      <c r="O341" s="8">
        <f>ROUND(IF(I341=0, IF(K341=0, 0, SIGN(-K341)), IF(K341=0, SIGN(I341), (I341-K341)/ABS(K341))),5)</f>
        <v>0.17443</v>
      </c>
      <c r="Q341" s="27"/>
      <c r="R341" s="27"/>
      <c r="S341" s="27"/>
      <c r="T341" s="27"/>
      <c r="U341" s="27"/>
      <c r="V341" s="27"/>
      <c r="W341" s="27" t="s">
        <v>359</v>
      </c>
      <c r="X341" s="27"/>
      <c r="Y341" s="30">
        <f>ROUND(SUM(Y337:Y340),5)</f>
        <v>227037</v>
      </c>
      <c r="AA341" t="s">
        <v>885</v>
      </c>
      <c r="AB341" s="38">
        <f>I99</f>
        <v>3614124.89</v>
      </c>
      <c r="AC341" s="41">
        <f>K99</f>
        <v>3554850.42</v>
      </c>
    </row>
    <row r="342" spans="1:29" x14ac:dyDescent="0.25">
      <c r="A342" s="1"/>
      <c r="B342" s="1"/>
      <c r="C342" s="1"/>
      <c r="D342" s="1"/>
      <c r="E342" s="1"/>
      <c r="F342" s="1"/>
      <c r="G342" s="1" t="s">
        <v>343</v>
      </c>
      <c r="H342" s="1"/>
      <c r="I342" s="4">
        <f>ROUND(SUM(I337:I341),5)</f>
        <v>46357.760000000002</v>
      </c>
      <c r="J342" s="5"/>
      <c r="K342" s="4">
        <f>ROUND(SUM(K337:K341),5)</f>
        <v>42069.45</v>
      </c>
      <c r="L342" s="5"/>
      <c r="M342" s="4">
        <f>ROUND((I342-K342),5)</f>
        <v>4288.3100000000004</v>
      </c>
      <c r="N342" s="5"/>
      <c r="O342" s="6">
        <f>ROUND(IF(I342=0, IF(K342=0, 0, SIGN(-K342)), IF(K342=0, SIGN(I342), (I342-K342)/ABS(K342))),5)</f>
        <v>0.10193000000000001</v>
      </c>
      <c r="Q342" s="27"/>
      <c r="R342" s="27"/>
      <c r="S342" s="27"/>
      <c r="T342" s="27"/>
      <c r="U342" s="27"/>
      <c r="V342" s="27"/>
      <c r="W342" s="27" t="s">
        <v>360</v>
      </c>
      <c r="X342" s="27"/>
      <c r="Y342" s="30"/>
      <c r="AA342" t="s">
        <v>884</v>
      </c>
      <c r="AB342" s="38">
        <f>AB319</f>
        <v>5181329.1999999993</v>
      </c>
      <c r="AC342" s="41">
        <f>AB332</f>
        <v>5001798.91</v>
      </c>
    </row>
    <row r="343" spans="1:29" ht="30" customHeight="1" x14ac:dyDescent="0.25">
      <c r="A343" s="1"/>
      <c r="B343" s="1"/>
      <c r="C343" s="1"/>
      <c r="D343" s="1"/>
      <c r="E343" s="1"/>
      <c r="F343" s="1"/>
      <c r="G343" s="1" t="s">
        <v>344</v>
      </c>
      <c r="H343" s="1"/>
      <c r="I343" s="4"/>
      <c r="J343" s="5"/>
      <c r="K343" s="4"/>
      <c r="L343" s="5"/>
      <c r="M343" s="4"/>
      <c r="N343" s="5"/>
      <c r="O343" s="6"/>
      <c r="Q343" s="27"/>
      <c r="R343" s="27"/>
      <c r="S343" s="27"/>
      <c r="T343" s="27"/>
      <c r="U343" s="27"/>
      <c r="V343" s="27"/>
      <c r="W343" s="27"/>
      <c r="X343" s="27" t="s">
        <v>361</v>
      </c>
      <c r="Y343" s="30">
        <v>83987</v>
      </c>
    </row>
    <row r="344" spans="1:29" x14ac:dyDescent="0.25">
      <c r="A344" s="1"/>
      <c r="B344" s="1"/>
      <c r="C344" s="1"/>
      <c r="D344" s="1"/>
      <c r="E344" s="1"/>
      <c r="F344" s="1"/>
      <c r="G344" s="1"/>
      <c r="H344" s="1" t="s">
        <v>345</v>
      </c>
      <c r="I344" s="4">
        <v>34844.5</v>
      </c>
      <c r="J344" s="5"/>
      <c r="K344" s="4">
        <v>33696.06</v>
      </c>
      <c r="L344" s="5"/>
      <c r="M344" s="4">
        <f t="shared" ref="M344:M351" si="26">ROUND((I344-K344),5)</f>
        <v>1148.44</v>
      </c>
      <c r="N344" s="5"/>
      <c r="O344" s="6">
        <f t="shared" ref="O344:O351" si="27">ROUND(IF(I344=0, IF(K344=0, 0, SIGN(-K344)), IF(K344=0, SIGN(I344), (I344-K344)/ABS(K344))),5)</f>
        <v>3.4079999999999999E-2</v>
      </c>
      <c r="Q344" s="27"/>
      <c r="R344" s="27"/>
      <c r="S344" s="27"/>
      <c r="T344" s="27"/>
      <c r="U344" s="27"/>
      <c r="V344" s="27"/>
      <c r="W344" s="27"/>
      <c r="X344" s="27" t="s">
        <v>362</v>
      </c>
      <c r="Y344" s="30">
        <v>17292</v>
      </c>
    </row>
    <row r="345" spans="1:29" ht="15.75" thickBot="1" x14ac:dyDescent="0.3">
      <c r="A345" s="1"/>
      <c r="B345" s="1"/>
      <c r="C345" s="1"/>
      <c r="D345" s="1"/>
      <c r="E345" s="1"/>
      <c r="F345" s="1"/>
      <c r="G345" s="1"/>
      <c r="H345" s="1" t="s">
        <v>346</v>
      </c>
      <c r="I345" s="4">
        <v>0</v>
      </c>
      <c r="J345" s="5"/>
      <c r="K345" s="4">
        <v>-6.54</v>
      </c>
      <c r="L345" s="5"/>
      <c r="M345" s="4">
        <f t="shared" si="26"/>
        <v>6.54</v>
      </c>
      <c r="N345" s="5"/>
      <c r="O345" s="6">
        <f t="shared" si="27"/>
        <v>1</v>
      </c>
      <c r="Q345" s="27"/>
      <c r="R345" s="27"/>
      <c r="S345" s="27"/>
      <c r="T345" s="27"/>
      <c r="U345" s="27"/>
      <c r="V345" s="27"/>
      <c r="W345" s="27"/>
      <c r="X345" s="27" t="s">
        <v>363</v>
      </c>
      <c r="Y345" s="31">
        <v>287</v>
      </c>
    </row>
    <row r="346" spans="1:29" x14ac:dyDescent="0.25">
      <c r="A346" s="1"/>
      <c r="B346" s="1"/>
      <c r="C346" s="1"/>
      <c r="D346" s="1"/>
      <c r="E346" s="1"/>
      <c r="F346" s="1"/>
      <c r="G346" s="1"/>
      <c r="H346" s="1" t="s">
        <v>347</v>
      </c>
      <c r="I346" s="4">
        <v>7277.19</v>
      </c>
      <c r="J346" s="5"/>
      <c r="K346" s="4">
        <v>4661.63</v>
      </c>
      <c r="L346" s="5"/>
      <c r="M346" s="4">
        <f t="shared" si="26"/>
        <v>2615.56</v>
      </c>
      <c r="N346" s="5"/>
      <c r="O346" s="6">
        <f t="shared" si="27"/>
        <v>0.56108000000000002</v>
      </c>
      <c r="Q346" s="27"/>
      <c r="R346" s="27"/>
      <c r="S346" s="27"/>
      <c r="T346" s="27"/>
      <c r="U346" s="27"/>
      <c r="V346" s="27"/>
      <c r="W346" s="27" t="s">
        <v>364</v>
      </c>
      <c r="X346" s="27"/>
      <c r="Y346" s="30">
        <f>ROUND(SUM(Y342:Y345),5)</f>
        <v>101566</v>
      </c>
    </row>
    <row r="347" spans="1:29" x14ac:dyDescent="0.25">
      <c r="A347" s="1"/>
      <c r="B347" s="1"/>
      <c r="C347" s="1"/>
      <c r="D347" s="1"/>
      <c r="E347" s="1"/>
      <c r="F347" s="1"/>
      <c r="G347" s="1"/>
      <c r="H347" s="1" t="s">
        <v>348</v>
      </c>
      <c r="I347" s="4">
        <v>906.74</v>
      </c>
      <c r="J347" s="5"/>
      <c r="K347" s="4">
        <v>844.24</v>
      </c>
      <c r="L347" s="5"/>
      <c r="M347" s="4">
        <f t="shared" si="26"/>
        <v>62.5</v>
      </c>
      <c r="N347" s="5"/>
      <c r="O347" s="6">
        <f t="shared" si="27"/>
        <v>7.4029999999999999E-2</v>
      </c>
      <c r="Q347" s="27"/>
      <c r="R347" s="27"/>
      <c r="S347" s="27"/>
      <c r="T347" s="27"/>
      <c r="U347" s="27"/>
      <c r="V347" s="27"/>
      <c r="W347" s="27" t="s">
        <v>365</v>
      </c>
      <c r="X347" s="27"/>
      <c r="Y347" s="30"/>
      <c r="AB347" s="38"/>
    </row>
    <row r="348" spans="1:29" ht="15.75" thickBot="1" x14ac:dyDescent="0.3">
      <c r="A348" s="1"/>
      <c r="B348" s="1"/>
      <c r="C348" s="1"/>
      <c r="D348" s="1"/>
      <c r="E348" s="1"/>
      <c r="F348" s="1"/>
      <c r="G348" s="1"/>
      <c r="H348" s="1" t="s">
        <v>349</v>
      </c>
      <c r="I348" s="7">
        <v>10003.959999999999</v>
      </c>
      <c r="J348" s="5"/>
      <c r="K348" s="7">
        <v>10372.6</v>
      </c>
      <c r="L348" s="5"/>
      <c r="M348" s="7">
        <f t="shared" si="26"/>
        <v>-368.64</v>
      </c>
      <c r="N348" s="5"/>
      <c r="O348" s="8">
        <f t="shared" si="27"/>
        <v>-3.5540000000000002E-2</v>
      </c>
      <c r="Q348" s="27"/>
      <c r="R348" s="27"/>
      <c r="S348" s="27"/>
      <c r="T348" s="27"/>
      <c r="U348" s="27"/>
      <c r="V348" s="27"/>
      <c r="W348" s="27"/>
      <c r="X348" s="27" t="s">
        <v>366</v>
      </c>
      <c r="Y348" s="30">
        <v>48468</v>
      </c>
      <c r="AB348" s="41"/>
    </row>
    <row r="349" spans="1:29" x14ac:dyDescent="0.25">
      <c r="A349" s="1"/>
      <c r="B349" s="1"/>
      <c r="C349" s="1"/>
      <c r="D349" s="1"/>
      <c r="E349" s="1"/>
      <c r="F349" s="1"/>
      <c r="G349" s="1" t="s">
        <v>350</v>
      </c>
      <c r="H349" s="1"/>
      <c r="I349" s="4">
        <f>ROUND(SUM(I343:I348),5)</f>
        <v>53032.39</v>
      </c>
      <c r="J349" s="5"/>
      <c r="K349" s="4">
        <f>ROUND(SUM(K343:K348),5)</f>
        <v>49567.99</v>
      </c>
      <c r="L349" s="5"/>
      <c r="M349" s="4">
        <f t="shared" si="26"/>
        <v>3464.4</v>
      </c>
      <c r="N349" s="5"/>
      <c r="O349" s="6">
        <f t="shared" si="27"/>
        <v>6.9889999999999994E-2</v>
      </c>
      <c r="Q349" s="27"/>
      <c r="R349" s="27"/>
      <c r="S349" s="27"/>
      <c r="T349" s="27"/>
      <c r="U349" s="27"/>
      <c r="V349" s="27"/>
      <c r="W349" s="27"/>
      <c r="X349" s="27" t="s">
        <v>367</v>
      </c>
      <c r="Y349" s="30">
        <v>6941</v>
      </c>
    </row>
    <row r="350" spans="1:29" ht="30" customHeight="1" thickBot="1" x14ac:dyDescent="0.3">
      <c r="A350" s="1"/>
      <c r="B350" s="1"/>
      <c r="C350" s="1"/>
      <c r="D350" s="1"/>
      <c r="E350" s="1"/>
      <c r="F350" s="1"/>
      <c r="G350" s="1" t="s">
        <v>351</v>
      </c>
      <c r="H350" s="1"/>
      <c r="I350" s="7">
        <v>21187.51</v>
      </c>
      <c r="J350" s="5"/>
      <c r="K350" s="7">
        <v>14838.84</v>
      </c>
      <c r="L350" s="5"/>
      <c r="M350" s="7">
        <f t="shared" si="26"/>
        <v>6348.67</v>
      </c>
      <c r="N350" s="5"/>
      <c r="O350" s="8">
        <f t="shared" si="27"/>
        <v>0.42784</v>
      </c>
      <c r="Q350" s="27"/>
      <c r="R350" s="27"/>
      <c r="S350" s="27"/>
      <c r="T350" s="27"/>
      <c r="U350" s="27"/>
      <c r="V350" s="27"/>
      <c r="W350" s="27"/>
      <c r="X350" s="27" t="s">
        <v>368</v>
      </c>
      <c r="Y350" s="31">
        <v>7050</v>
      </c>
    </row>
    <row r="351" spans="1:29" x14ac:dyDescent="0.25">
      <c r="A351" s="1"/>
      <c r="B351" s="1"/>
      <c r="C351" s="1"/>
      <c r="D351" s="1"/>
      <c r="E351" s="1"/>
      <c r="F351" s="1" t="s">
        <v>352</v>
      </c>
      <c r="G351" s="1"/>
      <c r="H351" s="1"/>
      <c r="I351" s="4">
        <f>ROUND(SUM(I324:I325)+I330+I336+I342+SUM(I349:I350),5)</f>
        <v>288960.52</v>
      </c>
      <c r="J351" s="5"/>
      <c r="K351" s="4">
        <f>ROUND(SUM(K324:K325)+K330+K336+K342+SUM(K349:K350),5)</f>
        <v>285444.11</v>
      </c>
      <c r="L351" s="5"/>
      <c r="M351" s="4">
        <f t="shared" si="26"/>
        <v>3516.41</v>
      </c>
      <c r="N351" s="5"/>
      <c r="O351" s="6">
        <f t="shared" si="27"/>
        <v>1.2319999999999999E-2</v>
      </c>
      <c r="Q351" s="27"/>
      <c r="R351" s="27"/>
      <c r="S351" s="27"/>
      <c r="T351" s="27"/>
      <c r="U351" s="27"/>
      <c r="V351" s="27"/>
      <c r="W351" s="27" t="s">
        <v>369</v>
      </c>
      <c r="X351" s="27"/>
      <c r="Y351" s="30">
        <f>ROUND(SUM(Y347:Y350),5)</f>
        <v>62459</v>
      </c>
    </row>
    <row r="352" spans="1:29" ht="30" customHeight="1" x14ac:dyDescent="0.25">
      <c r="A352" s="1"/>
      <c r="B352" s="1"/>
      <c r="C352" s="1"/>
      <c r="D352" s="1"/>
      <c r="E352" s="1"/>
      <c r="F352" s="1" t="s">
        <v>353</v>
      </c>
      <c r="G352" s="1"/>
      <c r="H352" s="1"/>
      <c r="I352" s="4"/>
      <c r="J352" s="5"/>
      <c r="K352" s="4"/>
      <c r="L352" s="5"/>
      <c r="M352" s="4"/>
      <c r="N352" s="5"/>
      <c r="O352" s="6"/>
      <c r="Q352" s="27"/>
      <c r="R352" s="27"/>
      <c r="S352" s="27"/>
      <c r="T352" s="27"/>
      <c r="U352" s="27"/>
      <c r="V352" s="27"/>
      <c r="W352" s="27" t="s">
        <v>370</v>
      </c>
      <c r="X352" s="27"/>
      <c r="Y352" s="30"/>
    </row>
    <row r="353" spans="1:25" x14ac:dyDescent="0.25">
      <c r="A353" s="1"/>
      <c r="B353" s="1"/>
      <c r="C353" s="1"/>
      <c r="D353" s="1"/>
      <c r="E353" s="1"/>
      <c r="F353" s="1"/>
      <c r="G353" s="1" t="s">
        <v>354</v>
      </c>
      <c r="H353" s="1"/>
      <c r="I353" s="4">
        <v>9761.99</v>
      </c>
      <c r="J353" s="5"/>
      <c r="K353" s="4">
        <v>6458.01</v>
      </c>
      <c r="L353" s="5"/>
      <c r="M353" s="4">
        <f>ROUND((I353-K353),5)</f>
        <v>3303.98</v>
      </c>
      <c r="N353" s="5"/>
      <c r="O353" s="6">
        <f>ROUND(IF(I353=0, IF(K353=0, 0, SIGN(-K353)), IF(K353=0, SIGN(I353), (I353-K353)/ABS(K353))),5)</f>
        <v>0.51161000000000001</v>
      </c>
      <c r="Q353" s="27"/>
      <c r="R353" s="27"/>
      <c r="S353" s="27"/>
      <c r="T353" s="27"/>
      <c r="U353" s="27"/>
      <c r="V353" s="27"/>
      <c r="W353" s="27"/>
      <c r="X353" s="27" t="s">
        <v>371</v>
      </c>
      <c r="Y353" s="30">
        <v>54124</v>
      </c>
    </row>
    <row r="354" spans="1:25" x14ac:dyDescent="0.25">
      <c r="A354" s="1"/>
      <c r="B354" s="1"/>
      <c r="C354" s="1"/>
      <c r="D354" s="1"/>
      <c r="E354" s="1"/>
      <c r="F354" s="1"/>
      <c r="G354" s="1" t="s">
        <v>355</v>
      </c>
      <c r="H354" s="1"/>
      <c r="I354" s="4"/>
      <c r="J354" s="5"/>
      <c r="K354" s="4"/>
      <c r="L354" s="5"/>
      <c r="M354" s="4"/>
      <c r="N354" s="5"/>
      <c r="O354" s="6"/>
      <c r="Q354" s="27"/>
      <c r="R354" s="27"/>
      <c r="S354" s="27"/>
      <c r="T354" s="27"/>
      <c r="U354" s="27"/>
      <c r="V354" s="27"/>
      <c r="W354" s="27"/>
      <c r="X354" s="27" t="s">
        <v>862</v>
      </c>
      <c r="Y354" s="30">
        <v>173</v>
      </c>
    </row>
    <row r="355" spans="1:25" ht="15.75" thickBot="1" x14ac:dyDescent="0.3">
      <c r="A355" s="1"/>
      <c r="B355" s="1"/>
      <c r="C355" s="1"/>
      <c r="D355" s="1"/>
      <c r="E355" s="1"/>
      <c r="F355" s="1"/>
      <c r="G355" s="1"/>
      <c r="H355" s="1" t="s">
        <v>356</v>
      </c>
      <c r="I355" s="4">
        <v>193492.54</v>
      </c>
      <c r="J355" s="5"/>
      <c r="K355" s="4">
        <v>181136.28</v>
      </c>
      <c r="L355" s="5"/>
      <c r="M355" s="4">
        <f>ROUND((I355-K355),5)</f>
        <v>12356.26</v>
      </c>
      <c r="N355" s="5"/>
      <c r="O355" s="6">
        <f>ROUND(IF(I355=0, IF(K355=0, 0, SIGN(-K355)), IF(K355=0, SIGN(I355), (I355-K355)/ABS(K355))),5)</f>
        <v>6.8220000000000003E-2</v>
      </c>
      <c r="Q355" s="27"/>
      <c r="R355" s="27"/>
      <c r="S355" s="27"/>
      <c r="T355" s="27"/>
      <c r="U355" s="27"/>
      <c r="V355" s="27"/>
      <c r="W355" s="27"/>
      <c r="X355" s="27" t="s">
        <v>372</v>
      </c>
      <c r="Y355" s="31">
        <v>13419</v>
      </c>
    </row>
    <row r="356" spans="1:25" x14ac:dyDescent="0.25">
      <c r="A356" s="1"/>
      <c r="B356" s="1"/>
      <c r="C356" s="1"/>
      <c r="D356" s="1"/>
      <c r="E356" s="1"/>
      <c r="F356" s="1"/>
      <c r="G356" s="1"/>
      <c r="H356" s="1" t="s">
        <v>357</v>
      </c>
      <c r="I356" s="4">
        <v>1579.25</v>
      </c>
      <c r="J356" s="5"/>
      <c r="K356" s="4">
        <v>0</v>
      </c>
      <c r="L356" s="5"/>
      <c r="M356" s="4">
        <f>ROUND((I356-K356),5)</f>
        <v>1579.25</v>
      </c>
      <c r="N356" s="5"/>
      <c r="O356" s="6">
        <f>ROUND(IF(I356=0, IF(K356=0, 0, SIGN(-K356)), IF(K356=0, SIGN(I356), (I356-K356)/ABS(K356))),5)</f>
        <v>1</v>
      </c>
      <c r="Q356" s="27"/>
      <c r="R356" s="27"/>
      <c r="S356" s="27"/>
      <c r="T356" s="27"/>
      <c r="U356" s="27"/>
      <c r="V356" s="27"/>
      <c r="W356" s="27" t="s">
        <v>373</v>
      </c>
      <c r="X356" s="27"/>
      <c r="Y356" s="30">
        <f>ROUND(SUM(Y352:Y355),5)</f>
        <v>67716</v>
      </c>
    </row>
    <row r="357" spans="1:25" ht="15.75" thickBot="1" x14ac:dyDescent="0.3">
      <c r="A357" s="1"/>
      <c r="B357" s="1"/>
      <c r="C357" s="1"/>
      <c r="D357" s="1"/>
      <c r="E357" s="1"/>
      <c r="F357" s="1"/>
      <c r="G357" s="1"/>
      <c r="H357" s="1" t="s">
        <v>358</v>
      </c>
      <c r="I357" s="7">
        <v>45679.43</v>
      </c>
      <c r="J357" s="5"/>
      <c r="K357" s="7">
        <v>40522.33</v>
      </c>
      <c r="L357" s="5"/>
      <c r="M357" s="7">
        <f>ROUND((I357-K357),5)</f>
        <v>5157.1000000000004</v>
      </c>
      <c r="N357" s="5"/>
      <c r="O357" s="8">
        <f>ROUND(IF(I357=0, IF(K357=0, 0, SIGN(-K357)), IF(K357=0, SIGN(I357), (I357-K357)/ABS(K357))),5)</f>
        <v>0.12726999999999999</v>
      </c>
      <c r="Q357" s="27"/>
      <c r="R357" s="27"/>
      <c r="S357" s="27"/>
      <c r="T357" s="27"/>
      <c r="U357" s="27"/>
      <c r="V357" s="27"/>
      <c r="W357" s="27" t="s">
        <v>374</v>
      </c>
      <c r="X357" s="27"/>
      <c r="Y357" s="31">
        <v>27620</v>
      </c>
    </row>
    <row r="358" spans="1:25" x14ac:dyDescent="0.25">
      <c r="A358" s="1"/>
      <c r="B358" s="1"/>
      <c r="C358" s="1"/>
      <c r="D358" s="1"/>
      <c r="E358" s="1"/>
      <c r="F358" s="1"/>
      <c r="G358" s="1" t="s">
        <v>359</v>
      </c>
      <c r="H358" s="1"/>
      <c r="I358" s="4">
        <f>ROUND(SUM(I354:I357),5)</f>
        <v>240751.22</v>
      </c>
      <c r="J358" s="5"/>
      <c r="K358" s="4">
        <f>ROUND(SUM(K354:K357),5)</f>
        <v>221658.61</v>
      </c>
      <c r="L358" s="5"/>
      <c r="M358" s="4">
        <f>ROUND((I358-K358),5)</f>
        <v>19092.61</v>
      </c>
      <c r="N358" s="5"/>
      <c r="O358" s="6">
        <f>ROUND(IF(I358=0, IF(K358=0, 0, SIGN(-K358)), IF(K358=0, SIGN(I358), (I358-K358)/ABS(K358))),5)</f>
        <v>8.6139999999999994E-2</v>
      </c>
      <c r="Q358" s="27"/>
      <c r="R358" s="27"/>
      <c r="S358" s="27"/>
      <c r="T358" s="27"/>
      <c r="U358" s="27"/>
      <c r="V358" s="27" t="s">
        <v>375</v>
      </c>
      <c r="W358" s="27"/>
      <c r="X358" s="27"/>
      <c r="Y358" s="30">
        <f>ROUND(SUM(Y335:Y336)+Y341+Y346+Y351+SUM(Y356:Y357),5)</f>
        <v>506517</v>
      </c>
    </row>
    <row r="359" spans="1:25" ht="30" customHeight="1" x14ac:dyDescent="0.25">
      <c r="A359" s="1"/>
      <c r="B359" s="1"/>
      <c r="C359" s="1"/>
      <c r="D359" s="1"/>
      <c r="E359" s="1"/>
      <c r="F359" s="1"/>
      <c r="G359" s="1" t="s">
        <v>360</v>
      </c>
      <c r="H359" s="1"/>
      <c r="I359" s="4"/>
      <c r="J359" s="5"/>
      <c r="K359" s="4"/>
      <c r="L359" s="5"/>
      <c r="M359" s="4"/>
      <c r="N359" s="5"/>
      <c r="O359" s="6"/>
      <c r="Q359" s="27"/>
      <c r="R359" s="27"/>
      <c r="S359" s="27"/>
      <c r="T359" s="27"/>
      <c r="U359" s="27"/>
      <c r="V359" s="27" t="s">
        <v>376</v>
      </c>
      <c r="W359" s="27"/>
      <c r="X359" s="27"/>
      <c r="Y359" s="30"/>
    </row>
    <row r="360" spans="1:25" x14ac:dyDescent="0.25">
      <c r="A360" s="1"/>
      <c r="B360" s="1"/>
      <c r="C360" s="1"/>
      <c r="D360" s="1"/>
      <c r="E360" s="1"/>
      <c r="F360" s="1"/>
      <c r="G360" s="1"/>
      <c r="H360" s="1" t="s">
        <v>361</v>
      </c>
      <c r="I360" s="4">
        <v>69292.570000000007</v>
      </c>
      <c r="J360" s="5"/>
      <c r="K360" s="4">
        <v>56494.96</v>
      </c>
      <c r="L360" s="5"/>
      <c r="M360" s="4">
        <f>ROUND((I360-K360),5)</f>
        <v>12797.61</v>
      </c>
      <c r="N360" s="5"/>
      <c r="O360" s="6">
        <f>ROUND(IF(I360=0, IF(K360=0, 0, SIGN(-K360)), IF(K360=0, SIGN(I360), (I360-K360)/ABS(K360))),5)</f>
        <v>0.22653000000000001</v>
      </c>
      <c r="Q360" s="27"/>
      <c r="R360" s="27"/>
      <c r="S360" s="27"/>
      <c r="T360" s="27"/>
      <c r="U360" s="27"/>
      <c r="V360" s="27"/>
      <c r="W360" s="27" t="s">
        <v>377</v>
      </c>
      <c r="X360" s="27"/>
      <c r="Y360" s="30">
        <v>4497</v>
      </c>
    </row>
    <row r="361" spans="1:25" x14ac:dyDescent="0.25">
      <c r="A361" s="1"/>
      <c r="B361" s="1"/>
      <c r="C361" s="1"/>
      <c r="D361" s="1"/>
      <c r="E361" s="1"/>
      <c r="F361" s="1"/>
      <c r="G361" s="1"/>
      <c r="H361" s="1" t="s">
        <v>362</v>
      </c>
      <c r="I361" s="4">
        <v>5811.25</v>
      </c>
      <c r="J361" s="5"/>
      <c r="K361" s="4">
        <v>9757.5499999999993</v>
      </c>
      <c r="L361" s="5"/>
      <c r="M361" s="4">
        <f>ROUND((I361-K361),5)</f>
        <v>-3946.3</v>
      </c>
      <c r="N361" s="5"/>
      <c r="O361" s="6">
        <f>ROUND(IF(I361=0, IF(K361=0, 0, SIGN(-K361)), IF(K361=0, SIGN(I361), (I361-K361)/ABS(K361))),5)</f>
        <v>-0.40444000000000002</v>
      </c>
      <c r="Q361" s="27"/>
      <c r="R361" s="27"/>
      <c r="S361" s="27"/>
      <c r="T361" s="27"/>
      <c r="U361" s="27"/>
      <c r="V361" s="27"/>
      <c r="W361" s="27" t="s">
        <v>378</v>
      </c>
      <c r="X361" s="27"/>
      <c r="Y361" s="30"/>
    </row>
    <row r="362" spans="1:25" ht="15.75" thickBot="1" x14ac:dyDescent="0.3">
      <c r="A362" s="1"/>
      <c r="B362" s="1"/>
      <c r="C362" s="1"/>
      <c r="D362" s="1"/>
      <c r="E362" s="1"/>
      <c r="F362" s="1"/>
      <c r="G362" s="1"/>
      <c r="H362" s="1" t="s">
        <v>363</v>
      </c>
      <c r="I362" s="7">
        <v>11927.22</v>
      </c>
      <c r="J362" s="5"/>
      <c r="K362" s="7">
        <v>5400.39</v>
      </c>
      <c r="L362" s="5"/>
      <c r="M362" s="7">
        <f>ROUND((I362-K362),5)</f>
        <v>6526.83</v>
      </c>
      <c r="N362" s="5"/>
      <c r="O362" s="8">
        <f>ROUND(IF(I362=0, IF(K362=0, 0, SIGN(-K362)), IF(K362=0, SIGN(I362), (I362-K362)/ABS(K362))),5)</f>
        <v>1.20858</v>
      </c>
      <c r="Q362" s="27"/>
      <c r="R362" s="27"/>
      <c r="S362" s="27"/>
      <c r="T362" s="27"/>
      <c r="U362" s="27"/>
      <c r="V362" s="27"/>
      <c r="W362" s="27"/>
      <c r="X362" s="27" t="s">
        <v>379</v>
      </c>
      <c r="Y362" s="30">
        <v>91881</v>
      </c>
    </row>
    <row r="363" spans="1:25" ht="15.75" thickBot="1" x14ac:dyDescent="0.3">
      <c r="A363" s="1"/>
      <c r="B363" s="1"/>
      <c r="C363" s="1"/>
      <c r="D363" s="1"/>
      <c r="E363" s="1"/>
      <c r="F363" s="1"/>
      <c r="G363" s="1" t="s">
        <v>364</v>
      </c>
      <c r="H363" s="1"/>
      <c r="I363" s="4">
        <f>ROUND(SUM(I359:I362),5)</f>
        <v>87031.039999999994</v>
      </c>
      <c r="J363" s="5"/>
      <c r="K363" s="4">
        <f>ROUND(SUM(K359:K362),5)</f>
        <v>71652.899999999994</v>
      </c>
      <c r="L363" s="5"/>
      <c r="M363" s="4">
        <f>ROUND((I363-K363),5)</f>
        <v>15378.14</v>
      </c>
      <c r="N363" s="5"/>
      <c r="O363" s="6">
        <f>ROUND(IF(I363=0, IF(K363=0, 0, SIGN(-K363)), IF(K363=0, SIGN(I363), (I363-K363)/ABS(K363))),5)</f>
        <v>0.21462000000000001</v>
      </c>
      <c r="Q363" s="27"/>
      <c r="R363" s="27"/>
      <c r="S363" s="27"/>
      <c r="T363" s="27"/>
      <c r="U363" s="27"/>
      <c r="V363" s="27"/>
      <c r="W363" s="27"/>
      <c r="X363" s="27" t="s">
        <v>380</v>
      </c>
      <c r="Y363" s="31">
        <v>19485</v>
      </c>
    </row>
    <row r="364" spans="1:25" ht="30" customHeight="1" x14ac:dyDescent="0.25">
      <c r="A364" s="1"/>
      <c r="B364" s="1"/>
      <c r="C364" s="1"/>
      <c r="D364" s="1"/>
      <c r="E364" s="1"/>
      <c r="F364" s="1"/>
      <c r="G364" s="1" t="s">
        <v>365</v>
      </c>
      <c r="H364" s="1"/>
      <c r="I364" s="4"/>
      <c r="J364" s="5"/>
      <c r="K364" s="4"/>
      <c r="L364" s="5"/>
      <c r="M364" s="4"/>
      <c r="N364" s="5"/>
      <c r="O364" s="6"/>
      <c r="Q364" s="27"/>
      <c r="R364" s="27"/>
      <c r="S364" s="27"/>
      <c r="T364" s="27"/>
      <c r="U364" s="27"/>
      <c r="V364" s="27"/>
      <c r="W364" s="27" t="s">
        <v>381</v>
      </c>
      <c r="X364" s="27"/>
      <c r="Y364" s="30">
        <f>ROUND(SUM(Y361:Y363),5)</f>
        <v>111366</v>
      </c>
    </row>
    <row r="365" spans="1:25" x14ac:dyDescent="0.25">
      <c r="A365" s="1"/>
      <c r="B365" s="1"/>
      <c r="C365" s="1"/>
      <c r="D365" s="1"/>
      <c r="E365" s="1"/>
      <c r="F365" s="1"/>
      <c r="G365" s="1"/>
      <c r="H365" s="1" t="s">
        <v>366</v>
      </c>
      <c r="I365" s="4">
        <v>34873.35</v>
      </c>
      <c r="J365" s="5"/>
      <c r="K365" s="4">
        <v>40130.61</v>
      </c>
      <c r="L365" s="5"/>
      <c r="M365" s="4">
        <f>ROUND((I365-K365),5)</f>
        <v>-5257.26</v>
      </c>
      <c r="N365" s="5"/>
      <c r="O365" s="6">
        <f>ROUND(IF(I365=0, IF(K365=0, 0, SIGN(-K365)), IF(K365=0, SIGN(I365), (I365-K365)/ABS(K365))),5)</f>
        <v>-0.13100000000000001</v>
      </c>
      <c r="Q365" s="27"/>
      <c r="R365" s="27"/>
      <c r="S365" s="27"/>
      <c r="T365" s="27"/>
      <c r="U365" s="27"/>
      <c r="V365" s="27"/>
      <c r="W365" s="27" t="s">
        <v>382</v>
      </c>
      <c r="X365" s="27"/>
      <c r="Y365" s="30"/>
    </row>
    <row r="366" spans="1:25" x14ac:dyDescent="0.25">
      <c r="A366" s="1"/>
      <c r="B366" s="1"/>
      <c r="C366" s="1"/>
      <c r="D366" s="1"/>
      <c r="E366" s="1"/>
      <c r="F366" s="1"/>
      <c r="G366" s="1"/>
      <c r="H366" s="1" t="s">
        <v>367</v>
      </c>
      <c r="I366" s="4">
        <v>6748.88</v>
      </c>
      <c r="J366" s="5"/>
      <c r="K366" s="4">
        <v>6440.24</v>
      </c>
      <c r="L366" s="5"/>
      <c r="M366" s="4">
        <f>ROUND((I366-K366),5)</f>
        <v>308.64</v>
      </c>
      <c r="N366" s="5"/>
      <c r="O366" s="6">
        <f>ROUND(IF(I366=0, IF(K366=0, 0, SIGN(-K366)), IF(K366=0, SIGN(I366), (I366-K366)/ABS(K366))),5)</f>
        <v>4.7919999999999997E-2</v>
      </c>
      <c r="Q366" s="27"/>
      <c r="R366" s="27"/>
      <c r="S366" s="27"/>
      <c r="T366" s="27"/>
      <c r="U366" s="27"/>
      <c r="V366" s="27"/>
      <c r="W366" s="27"/>
      <c r="X366" s="27" t="s">
        <v>383</v>
      </c>
      <c r="Y366" s="30">
        <v>33194</v>
      </c>
    </row>
    <row r="367" spans="1:25" ht="15.75" thickBot="1" x14ac:dyDescent="0.3">
      <c r="A367" s="1"/>
      <c r="B367" s="1"/>
      <c r="C367" s="1"/>
      <c r="D367" s="1"/>
      <c r="E367" s="1"/>
      <c r="F367" s="1"/>
      <c r="G367" s="1"/>
      <c r="H367" s="1" t="s">
        <v>368</v>
      </c>
      <c r="I367" s="7">
        <v>22867.91</v>
      </c>
      <c r="J367" s="5"/>
      <c r="K367" s="7">
        <v>28133.95</v>
      </c>
      <c r="L367" s="5"/>
      <c r="M367" s="7">
        <f>ROUND((I367-K367),5)</f>
        <v>-5266.04</v>
      </c>
      <c r="N367" s="5"/>
      <c r="O367" s="8">
        <f>ROUND(IF(I367=0, IF(K367=0, 0, SIGN(-K367)), IF(K367=0, SIGN(I367), (I367-K367)/ABS(K367))),5)</f>
        <v>-0.18718000000000001</v>
      </c>
      <c r="Q367" s="27"/>
      <c r="R367" s="27"/>
      <c r="S367" s="27"/>
      <c r="T367" s="27"/>
      <c r="U367" s="27"/>
      <c r="V367" s="27"/>
      <c r="W367" s="27"/>
      <c r="X367" s="27" t="s">
        <v>384</v>
      </c>
      <c r="Y367" s="30">
        <v>5787</v>
      </c>
    </row>
    <row r="368" spans="1:25" ht="15.75" thickBot="1" x14ac:dyDescent="0.3">
      <c r="A368" s="1"/>
      <c r="B368" s="1"/>
      <c r="C368" s="1"/>
      <c r="D368" s="1"/>
      <c r="E368" s="1"/>
      <c r="F368" s="1"/>
      <c r="G368" s="1" t="s">
        <v>369</v>
      </c>
      <c r="H368" s="1"/>
      <c r="I368" s="4">
        <f>ROUND(SUM(I364:I367),5)</f>
        <v>64490.14</v>
      </c>
      <c r="J368" s="5"/>
      <c r="K368" s="4">
        <f>ROUND(SUM(K364:K367),5)</f>
        <v>74704.800000000003</v>
      </c>
      <c r="L368" s="5"/>
      <c r="M368" s="4">
        <f>ROUND((I368-K368),5)</f>
        <v>-10214.66</v>
      </c>
      <c r="N368" s="5"/>
      <c r="O368" s="6">
        <f>ROUND(IF(I368=0, IF(K368=0, 0, SIGN(-K368)), IF(K368=0, SIGN(I368), (I368-K368)/ABS(K368))),5)</f>
        <v>-0.13672999999999999</v>
      </c>
      <c r="Q368" s="27"/>
      <c r="R368" s="27"/>
      <c r="S368" s="27"/>
      <c r="T368" s="27"/>
      <c r="U368" s="27"/>
      <c r="V368" s="27"/>
      <c r="W368" s="27"/>
      <c r="X368" s="27" t="s">
        <v>385</v>
      </c>
      <c r="Y368" s="31">
        <v>9676</v>
      </c>
    </row>
    <row r="369" spans="1:25" ht="30" customHeight="1" x14ac:dyDescent="0.25">
      <c r="A369" s="1"/>
      <c r="B369" s="1"/>
      <c r="C369" s="1"/>
      <c r="D369" s="1"/>
      <c r="E369" s="1"/>
      <c r="F369" s="1"/>
      <c r="G369" s="1" t="s">
        <v>370</v>
      </c>
      <c r="H369" s="1"/>
      <c r="I369" s="4"/>
      <c r="J369" s="5"/>
      <c r="K369" s="4"/>
      <c r="L369" s="5"/>
      <c r="M369" s="4"/>
      <c r="N369" s="5"/>
      <c r="O369" s="6"/>
      <c r="Q369" s="27"/>
      <c r="R369" s="27"/>
      <c r="S369" s="27"/>
      <c r="T369" s="27"/>
      <c r="U369" s="27"/>
      <c r="V369" s="27"/>
      <c r="W369" s="27" t="s">
        <v>386</v>
      </c>
      <c r="X369" s="27"/>
      <c r="Y369" s="30">
        <f>ROUND(SUM(Y365:Y368),5)</f>
        <v>48657</v>
      </c>
    </row>
    <row r="370" spans="1:25" x14ac:dyDescent="0.25">
      <c r="A370" s="1"/>
      <c r="B370" s="1"/>
      <c r="C370" s="1"/>
      <c r="D370" s="1"/>
      <c r="E370" s="1"/>
      <c r="F370" s="1"/>
      <c r="G370" s="1"/>
      <c r="H370" s="1" t="s">
        <v>371</v>
      </c>
      <c r="I370" s="4">
        <v>46052.05</v>
      </c>
      <c r="J370" s="5"/>
      <c r="K370" s="4">
        <v>40111.279999999999</v>
      </c>
      <c r="L370" s="5"/>
      <c r="M370" s="4">
        <f>ROUND((I370-K370),5)</f>
        <v>5940.77</v>
      </c>
      <c r="N370" s="5"/>
      <c r="O370" s="6">
        <f>ROUND(IF(I370=0, IF(K370=0, 0, SIGN(-K370)), IF(K370=0, SIGN(I370), (I370-K370)/ABS(K370))),5)</f>
        <v>0.14810999999999999</v>
      </c>
      <c r="Q370" s="27"/>
      <c r="R370" s="27"/>
      <c r="S370" s="27"/>
      <c r="T370" s="27"/>
      <c r="U370" s="27"/>
      <c r="V370" s="27"/>
      <c r="W370" s="27" t="s">
        <v>387</v>
      </c>
      <c r="X370" s="27"/>
      <c r="Y370" s="30"/>
    </row>
    <row r="371" spans="1:25" ht="15.75" thickBot="1" x14ac:dyDescent="0.3">
      <c r="A371" s="1"/>
      <c r="B371" s="1"/>
      <c r="C371" s="1"/>
      <c r="D371" s="1"/>
      <c r="E371" s="1"/>
      <c r="F371" s="1"/>
      <c r="G371" s="1"/>
      <c r="H371" s="1" t="s">
        <v>372</v>
      </c>
      <c r="I371" s="7">
        <v>20172.29</v>
      </c>
      <c r="J371" s="5"/>
      <c r="K371" s="7">
        <v>24439.7</v>
      </c>
      <c r="L371" s="5"/>
      <c r="M371" s="7">
        <f>ROUND((I371-K371),5)</f>
        <v>-4267.41</v>
      </c>
      <c r="N371" s="5"/>
      <c r="O371" s="8">
        <f>ROUND(IF(I371=0, IF(K371=0, 0, SIGN(-K371)), IF(K371=0, SIGN(I371), (I371-K371)/ABS(K371))),5)</f>
        <v>-0.17460999999999999</v>
      </c>
      <c r="Q371" s="27"/>
      <c r="R371" s="27"/>
      <c r="S371" s="27"/>
      <c r="T371" s="27"/>
      <c r="U371" s="27"/>
      <c r="V371" s="27"/>
      <c r="W371" s="27"/>
      <c r="X371" s="27" t="s">
        <v>388</v>
      </c>
      <c r="Y371" s="30">
        <v>27007</v>
      </c>
    </row>
    <row r="372" spans="1:25" x14ac:dyDescent="0.25">
      <c r="A372" s="1"/>
      <c r="B372" s="1"/>
      <c r="C372" s="1"/>
      <c r="D372" s="1"/>
      <c r="E372" s="1"/>
      <c r="F372" s="1"/>
      <c r="G372" s="1" t="s">
        <v>373</v>
      </c>
      <c r="H372" s="1"/>
      <c r="I372" s="4">
        <f>ROUND(SUM(I369:I371),5)</f>
        <v>66224.34</v>
      </c>
      <c r="J372" s="5"/>
      <c r="K372" s="4">
        <f>ROUND(SUM(K369:K371),5)</f>
        <v>64550.98</v>
      </c>
      <c r="L372" s="5"/>
      <c r="M372" s="4">
        <f>ROUND((I372-K372),5)</f>
        <v>1673.36</v>
      </c>
      <c r="N372" s="5"/>
      <c r="O372" s="6">
        <f>ROUND(IF(I372=0, IF(K372=0, 0, SIGN(-K372)), IF(K372=0, SIGN(I372), (I372-K372)/ABS(K372))),5)</f>
        <v>2.5919999999999999E-2</v>
      </c>
      <c r="Q372" s="27"/>
      <c r="R372" s="27"/>
      <c r="S372" s="27"/>
      <c r="T372" s="27"/>
      <c r="U372" s="27"/>
      <c r="V372" s="27"/>
      <c r="W372" s="27"/>
      <c r="X372" s="27" t="s">
        <v>389</v>
      </c>
      <c r="Y372" s="30">
        <v>3950</v>
      </c>
    </row>
    <row r="373" spans="1:25" ht="30" customHeight="1" thickBot="1" x14ac:dyDescent="0.3">
      <c r="A373" s="1"/>
      <c r="B373" s="1"/>
      <c r="C373" s="1"/>
      <c r="D373" s="1"/>
      <c r="E373" s="1"/>
      <c r="F373" s="1"/>
      <c r="G373" s="1" t="s">
        <v>374</v>
      </c>
      <c r="H373" s="1"/>
      <c r="I373" s="7">
        <v>30946.27</v>
      </c>
      <c r="J373" s="5"/>
      <c r="K373" s="7">
        <v>19499.41</v>
      </c>
      <c r="L373" s="5"/>
      <c r="M373" s="7">
        <f>ROUND((I373-K373),5)</f>
        <v>11446.86</v>
      </c>
      <c r="N373" s="5"/>
      <c r="O373" s="8">
        <f>ROUND(IF(I373=0, IF(K373=0, 0, SIGN(-K373)), IF(K373=0, SIGN(I373), (I373-K373)/ABS(K373))),5)</f>
        <v>0.58704000000000001</v>
      </c>
      <c r="Q373" s="27"/>
      <c r="R373" s="27"/>
      <c r="S373" s="27"/>
      <c r="T373" s="27"/>
      <c r="U373" s="27"/>
      <c r="V373" s="27"/>
      <c r="W373" s="27"/>
      <c r="X373" s="27" t="s">
        <v>390</v>
      </c>
      <c r="Y373" s="31">
        <v>9676</v>
      </c>
    </row>
    <row r="374" spans="1:25" x14ac:dyDescent="0.25">
      <c r="A374" s="1"/>
      <c r="B374" s="1"/>
      <c r="C374" s="1"/>
      <c r="D374" s="1"/>
      <c r="E374" s="1"/>
      <c r="F374" s="1" t="s">
        <v>375</v>
      </c>
      <c r="G374" s="1"/>
      <c r="H374" s="1"/>
      <c r="I374" s="4">
        <f>ROUND(SUM(I352:I353)+I358+I363+I368+SUM(I372:I373),5)</f>
        <v>499205</v>
      </c>
      <c r="J374" s="5"/>
      <c r="K374" s="4">
        <f>ROUND(SUM(K352:K353)+K358+K363+K368+SUM(K372:K373),5)</f>
        <v>458524.71</v>
      </c>
      <c r="L374" s="5"/>
      <c r="M374" s="4">
        <f>ROUND((I374-K374),5)</f>
        <v>40680.29</v>
      </c>
      <c r="N374" s="5"/>
      <c r="O374" s="6">
        <f>ROUND(IF(I374=0, IF(K374=0, 0, SIGN(-K374)), IF(K374=0, SIGN(I374), (I374-K374)/ABS(K374))),5)</f>
        <v>8.8719999999999993E-2</v>
      </c>
      <c r="Q374" s="27"/>
      <c r="R374" s="27"/>
      <c r="S374" s="27"/>
      <c r="T374" s="27"/>
      <c r="U374" s="27"/>
      <c r="V374" s="27"/>
      <c r="W374" s="27" t="s">
        <v>391</v>
      </c>
      <c r="X374" s="27"/>
      <c r="Y374" s="30">
        <f>ROUND(SUM(Y370:Y373),5)</f>
        <v>40633</v>
      </c>
    </row>
    <row r="375" spans="1:25" ht="30" customHeight="1" x14ac:dyDescent="0.25">
      <c r="A375" s="1"/>
      <c r="B375" s="1"/>
      <c r="C375" s="1"/>
      <c r="D375" s="1"/>
      <c r="E375" s="1"/>
      <c r="F375" s="1" t="s">
        <v>376</v>
      </c>
      <c r="G375" s="1"/>
      <c r="H375" s="1"/>
      <c r="I375" s="4"/>
      <c r="J375" s="5"/>
      <c r="K375" s="4"/>
      <c r="L375" s="5"/>
      <c r="M375" s="4"/>
      <c r="N375" s="5"/>
      <c r="O375" s="6"/>
      <c r="Q375" s="27"/>
      <c r="R375" s="27"/>
      <c r="S375" s="27"/>
      <c r="T375" s="27"/>
      <c r="U375" s="27"/>
      <c r="V375" s="27"/>
      <c r="W375" s="27" t="s">
        <v>392</v>
      </c>
      <c r="X375" s="27"/>
      <c r="Y375" s="30"/>
    </row>
    <row r="376" spans="1:25" x14ac:dyDescent="0.25">
      <c r="A376" s="1"/>
      <c r="B376" s="1"/>
      <c r="C376" s="1"/>
      <c r="D376" s="1"/>
      <c r="E376" s="1"/>
      <c r="F376" s="1"/>
      <c r="G376" s="1" t="s">
        <v>377</v>
      </c>
      <c r="H376" s="1"/>
      <c r="I376" s="4">
        <v>4364.88</v>
      </c>
      <c r="J376" s="5"/>
      <c r="K376" s="4">
        <v>2698.81</v>
      </c>
      <c r="L376" s="5"/>
      <c r="M376" s="4">
        <f>ROUND((I376-K376),5)</f>
        <v>1666.07</v>
      </c>
      <c r="N376" s="5"/>
      <c r="O376" s="6">
        <f>ROUND(IF(I376=0, IF(K376=0, 0, SIGN(-K376)), IF(K376=0, SIGN(I376), (I376-K376)/ABS(K376))),5)</f>
        <v>0.61734</v>
      </c>
      <c r="Q376" s="27"/>
      <c r="R376" s="27"/>
      <c r="S376" s="27"/>
      <c r="T376" s="27"/>
      <c r="U376" s="27"/>
      <c r="V376" s="27"/>
      <c r="W376" s="27"/>
      <c r="X376" s="27" t="s">
        <v>393</v>
      </c>
      <c r="Y376" s="30">
        <v>43671</v>
      </c>
    </row>
    <row r="377" spans="1:25" x14ac:dyDescent="0.25">
      <c r="A377" s="1"/>
      <c r="B377" s="1"/>
      <c r="C377" s="1"/>
      <c r="D377" s="1"/>
      <c r="E377" s="1"/>
      <c r="F377" s="1"/>
      <c r="G377" s="1" t="s">
        <v>378</v>
      </c>
      <c r="H377" s="1"/>
      <c r="I377" s="4"/>
      <c r="J377" s="5"/>
      <c r="K377" s="4"/>
      <c r="L377" s="5"/>
      <c r="M377" s="4"/>
      <c r="N377" s="5"/>
      <c r="O377" s="6"/>
      <c r="Q377" s="27"/>
      <c r="R377" s="27"/>
      <c r="S377" s="27"/>
      <c r="T377" s="27"/>
      <c r="U377" s="27"/>
      <c r="V377" s="27"/>
      <c r="W377" s="27"/>
      <c r="X377" s="27" t="s">
        <v>394</v>
      </c>
      <c r="Y377" s="30">
        <v>4720</v>
      </c>
    </row>
    <row r="378" spans="1:25" ht="15.75" thickBot="1" x14ac:dyDescent="0.3">
      <c r="A378" s="1"/>
      <c r="B378" s="1"/>
      <c r="C378" s="1"/>
      <c r="D378" s="1"/>
      <c r="E378" s="1"/>
      <c r="F378" s="1"/>
      <c r="G378" s="1"/>
      <c r="H378" s="1" t="s">
        <v>379</v>
      </c>
      <c r="I378" s="4">
        <v>87697.32</v>
      </c>
      <c r="J378" s="5"/>
      <c r="K378" s="4">
        <v>83982.87</v>
      </c>
      <c r="L378" s="5"/>
      <c r="M378" s="4">
        <f>ROUND((I378-K378),5)</f>
        <v>3714.45</v>
      </c>
      <c r="N378" s="5"/>
      <c r="O378" s="6">
        <f>ROUND(IF(I378=0, IF(K378=0, 0, SIGN(-K378)), IF(K378=0, SIGN(I378), (I378-K378)/ABS(K378))),5)</f>
        <v>4.4229999999999998E-2</v>
      </c>
      <c r="Q378" s="27"/>
      <c r="R378" s="27"/>
      <c r="S378" s="27"/>
      <c r="T378" s="27"/>
      <c r="U378" s="27"/>
      <c r="V378" s="27"/>
      <c r="W378" s="27"/>
      <c r="X378" s="27" t="s">
        <v>395</v>
      </c>
      <c r="Y378" s="31">
        <v>12201</v>
      </c>
    </row>
    <row r="379" spans="1:25" ht="15.75" thickBot="1" x14ac:dyDescent="0.3">
      <c r="A379" s="1"/>
      <c r="B379" s="1"/>
      <c r="C379" s="1"/>
      <c r="D379" s="1"/>
      <c r="E379" s="1"/>
      <c r="F379" s="1"/>
      <c r="G379" s="1"/>
      <c r="H379" s="1" t="s">
        <v>380</v>
      </c>
      <c r="I379" s="7">
        <v>22526.98</v>
      </c>
      <c r="J379" s="5"/>
      <c r="K379" s="7">
        <v>21634.69</v>
      </c>
      <c r="L379" s="5"/>
      <c r="M379" s="7">
        <f>ROUND((I379-K379),5)</f>
        <v>892.29</v>
      </c>
      <c r="N379" s="5"/>
      <c r="O379" s="8">
        <f>ROUND(IF(I379=0, IF(K379=0, 0, SIGN(-K379)), IF(K379=0, SIGN(I379), (I379-K379)/ABS(K379))),5)</f>
        <v>4.1239999999999999E-2</v>
      </c>
      <c r="Q379" s="27"/>
      <c r="R379" s="27"/>
      <c r="S379" s="27"/>
      <c r="T379" s="27"/>
      <c r="U379" s="27"/>
      <c r="V379" s="27"/>
      <c r="W379" s="27" t="s">
        <v>396</v>
      </c>
      <c r="X379" s="27"/>
      <c r="Y379" s="30">
        <f>ROUND(SUM(Y375:Y378),5)</f>
        <v>60592</v>
      </c>
    </row>
    <row r="380" spans="1:25" ht="15.75" thickBot="1" x14ac:dyDescent="0.3">
      <c r="A380" s="1"/>
      <c r="B380" s="1"/>
      <c r="C380" s="1"/>
      <c r="D380" s="1"/>
      <c r="E380" s="1"/>
      <c r="F380" s="1"/>
      <c r="G380" s="1" t="s">
        <v>381</v>
      </c>
      <c r="H380" s="1"/>
      <c r="I380" s="4">
        <f>ROUND(SUM(I377:I379),5)</f>
        <v>110224.3</v>
      </c>
      <c r="J380" s="5"/>
      <c r="K380" s="4">
        <f>ROUND(SUM(K377:K379),5)</f>
        <v>105617.56</v>
      </c>
      <c r="L380" s="5"/>
      <c r="M380" s="4">
        <f>ROUND((I380-K380),5)</f>
        <v>4606.74</v>
      </c>
      <c r="N380" s="5"/>
      <c r="O380" s="6">
        <f>ROUND(IF(I380=0, IF(K380=0, 0, SIGN(-K380)), IF(K380=0, SIGN(I380), (I380-K380)/ABS(K380))),5)</f>
        <v>4.3619999999999999E-2</v>
      </c>
      <c r="Q380" s="27"/>
      <c r="R380" s="27"/>
      <c r="S380" s="27"/>
      <c r="T380" s="27"/>
      <c r="U380" s="27"/>
      <c r="V380" s="27"/>
      <c r="W380" s="27" t="s">
        <v>397</v>
      </c>
      <c r="X380" s="27"/>
      <c r="Y380" s="31">
        <v>16755</v>
      </c>
    </row>
    <row r="381" spans="1:25" ht="30" customHeight="1" x14ac:dyDescent="0.25">
      <c r="A381" s="1"/>
      <c r="B381" s="1"/>
      <c r="C381" s="1"/>
      <c r="D381" s="1"/>
      <c r="E381" s="1"/>
      <c r="F381" s="1"/>
      <c r="G381" s="1" t="s">
        <v>382</v>
      </c>
      <c r="H381" s="1"/>
      <c r="I381" s="4"/>
      <c r="J381" s="5"/>
      <c r="K381" s="4"/>
      <c r="L381" s="5"/>
      <c r="M381" s="4"/>
      <c r="N381" s="5"/>
      <c r="O381" s="6"/>
      <c r="Q381" s="27"/>
      <c r="R381" s="27"/>
      <c r="S381" s="27"/>
      <c r="T381" s="27"/>
      <c r="U381" s="27"/>
      <c r="V381" s="27" t="s">
        <v>398</v>
      </c>
      <c r="W381" s="27"/>
      <c r="X381" s="27"/>
      <c r="Y381" s="30">
        <f>ROUND(SUM(Y359:Y360)+Y364+Y369+Y374+SUM(Y379:Y380),5)</f>
        <v>282500</v>
      </c>
    </row>
    <row r="382" spans="1:25" x14ac:dyDescent="0.25">
      <c r="A382" s="1"/>
      <c r="B382" s="1"/>
      <c r="C382" s="1"/>
      <c r="D382" s="1"/>
      <c r="E382" s="1"/>
      <c r="F382" s="1"/>
      <c r="G382" s="1"/>
      <c r="H382" s="1" t="s">
        <v>383</v>
      </c>
      <c r="I382" s="4">
        <v>32226.959999999999</v>
      </c>
      <c r="J382" s="5"/>
      <c r="K382" s="4">
        <v>36603.519999999997</v>
      </c>
      <c r="L382" s="5"/>
      <c r="M382" s="4">
        <f>ROUND((I382-K382),5)</f>
        <v>-4376.5600000000004</v>
      </c>
      <c r="N382" s="5"/>
      <c r="O382" s="6">
        <f>ROUND(IF(I382=0, IF(K382=0, 0, SIGN(-K382)), IF(K382=0, SIGN(I382), (I382-K382)/ABS(K382))),5)</f>
        <v>-0.11957</v>
      </c>
      <c r="Q382" s="27"/>
      <c r="R382" s="27"/>
      <c r="S382" s="27"/>
      <c r="T382" s="27"/>
      <c r="U382" s="27"/>
      <c r="V382" s="27" t="s">
        <v>399</v>
      </c>
      <c r="W382" s="27"/>
      <c r="X382" s="27"/>
      <c r="Y382" s="30"/>
    </row>
    <row r="383" spans="1:25" x14ac:dyDescent="0.25">
      <c r="A383" s="1"/>
      <c r="B383" s="1"/>
      <c r="C383" s="1"/>
      <c r="D383" s="1"/>
      <c r="E383" s="1"/>
      <c r="F383" s="1"/>
      <c r="G383" s="1"/>
      <c r="H383" s="1" t="s">
        <v>384</v>
      </c>
      <c r="I383" s="4">
        <v>5618.04</v>
      </c>
      <c r="J383" s="5"/>
      <c r="K383" s="4">
        <v>1473.32</v>
      </c>
      <c r="L383" s="5"/>
      <c r="M383" s="4">
        <f>ROUND((I383-K383),5)</f>
        <v>4144.72</v>
      </c>
      <c r="N383" s="5"/>
      <c r="O383" s="6">
        <f>ROUND(IF(I383=0, IF(K383=0, 0, SIGN(-K383)), IF(K383=0, SIGN(I383), (I383-K383)/ABS(K383))),5)</f>
        <v>2.81318</v>
      </c>
      <c r="Q383" s="27"/>
      <c r="R383" s="27"/>
      <c r="S383" s="27"/>
      <c r="T383" s="27"/>
      <c r="U383" s="27"/>
      <c r="V383" s="27"/>
      <c r="W383" s="27" t="s">
        <v>400</v>
      </c>
      <c r="X383" s="27"/>
      <c r="Y383" s="30">
        <v>561</v>
      </c>
    </row>
    <row r="384" spans="1:25" ht="15.75" thickBot="1" x14ac:dyDescent="0.3">
      <c r="A384" s="1"/>
      <c r="B384" s="1"/>
      <c r="C384" s="1"/>
      <c r="D384" s="1"/>
      <c r="E384" s="1"/>
      <c r="F384" s="1"/>
      <c r="G384" s="1"/>
      <c r="H384" s="1" t="s">
        <v>385</v>
      </c>
      <c r="I384" s="7">
        <v>12451.96</v>
      </c>
      <c r="J384" s="5"/>
      <c r="K384" s="7">
        <v>9851.16</v>
      </c>
      <c r="L384" s="5"/>
      <c r="M384" s="7">
        <f>ROUND((I384-K384),5)</f>
        <v>2600.8000000000002</v>
      </c>
      <c r="N384" s="5"/>
      <c r="O384" s="8">
        <f>ROUND(IF(I384=0, IF(K384=0, 0, SIGN(-K384)), IF(K384=0, SIGN(I384), (I384-K384)/ABS(K384))),5)</f>
        <v>0.26401000000000002</v>
      </c>
      <c r="Q384" s="27"/>
      <c r="R384" s="27"/>
      <c r="S384" s="27"/>
      <c r="T384" s="27"/>
      <c r="U384" s="27"/>
      <c r="V384" s="27"/>
      <c r="W384" s="27" t="s">
        <v>401</v>
      </c>
      <c r="X384" s="27"/>
      <c r="Y384" s="30"/>
    </row>
    <row r="385" spans="1:25" x14ac:dyDescent="0.25">
      <c r="A385" s="1"/>
      <c r="B385" s="1"/>
      <c r="C385" s="1"/>
      <c r="D385" s="1"/>
      <c r="E385" s="1"/>
      <c r="F385" s="1"/>
      <c r="G385" s="1" t="s">
        <v>386</v>
      </c>
      <c r="H385" s="1"/>
      <c r="I385" s="4">
        <f>ROUND(SUM(I381:I384),5)</f>
        <v>50296.959999999999</v>
      </c>
      <c r="J385" s="5"/>
      <c r="K385" s="4">
        <f>ROUND(SUM(K381:K384),5)</f>
        <v>47928</v>
      </c>
      <c r="L385" s="5"/>
      <c r="M385" s="4">
        <f>ROUND((I385-K385),5)</f>
        <v>2368.96</v>
      </c>
      <c r="N385" s="5"/>
      <c r="O385" s="6">
        <f>ROUND(IF(I385=0, IF(K385=0, 0, SIGN(-K385)), IF(K385=0, SIGN(I385), (I385-K385)/ABS(K385))),5)</f>
        <v>4.9430000000000002E-2</v>
      </c>
      <c r="Q385" s="27"/>
      <c r="R385" s="27"/>
      <c r="S385" s="27"/>
      <c r="T385" s="27"/>
      <c r="U385" s="27"/>
      <c r="V385" s="27"/>
      <c r="W385" s="27"/>
      <c r="X385" s="27" t="s">
        <v>402</v>
      </c>
      <c r="Y385" s="30">
        <v>6713</v>
      </c>
    </row>
    <row r="386" spans="1:25" ht="30" customHeight="1" thickBot="1" x14ac:dyDescent="0.3">
      <c r="A386" s="1"/>
      <c r="B386" s="1"/>
      <c r="C386" s="1"/>
      <c r="D386" s="1"/>
      <c r="E386" s="1"/>
      <c r="F386" s="1"/>
      <c r="G386" s="1" t="s">
        <v>387</v>
      </c>
      <c r="H386" s="1"/>
      <c r="I386" s="4"/>
      <c r="J386" s="5"/>
      <c r="K386" s="4"/>
      <c r="L386" s="5"/>
      <c r="M386" s="4"/>
      <c r="N386" s="5"/>
      <c r="O386" s="6"/>
      <c r="Q386" s="27"/>
      <c r="R386" s="27"/>
      <c r="S386" s="27"/>
      <c r="T386" s="27"/>
      <c r="U386" s="27"/>
      <c r="V386" s="27"/>
      <c r="W386" s="27"/>
      <c r="X386" s="27" t="s">
        <v>403</v>
      </c>
      <c r="Y386" s="31">
        <v>2071</v>
      </c>
    </row>
    <row r="387" spans="1:25" x14ac:dyDescent="0.25">
      <c r="A387" s="1"/>
      <c r="B387" s="1"/>
      <c r="C387" s="1"/>
      <c r="D387" s="1"/>
      <c r="E387" s="1"/>
      <c r="F387" s="1"/>
      <c r="G387" s="1"/>
      <c r="H387" s="1" t="s">
        <v>388</v>
      </c>
      <c r="I387" s="4">
        <v>26955.99</v>
      </c>
      <c r="J387" s="5"/>
      <c r="K387" s="4">
        <v>28954.06</v>
      </c>
      <c r="L387" s="5"/>
      <c r="M387" s="4">
        <f>ROUND((I387-K387),5)</f>
        <v>-1998.07</v>
      </c>
      <c r="N387" s="5"/>
      <c r="O387" s="6">
        <f>ROUND(IF(I387=0, IF(K387=0, 0, SIGN(-K387)), IF(K387=0, SIGN(I387), (I387-K387)/ABS(K387))),5)</f>
        <v>-6.9010000000000002E-2</v>
      </c>
      <c r="Q387" s="27"/>
      <c r="R387" s="27"/>
      <c r="S387" s="27"/>
      <c r="T387" s="27"/>
      <c r="U387" s="27"/>
      <c r="V387" s="27"/>
      <c r="W387" s="27" t="s">
        <v>404</v>
      </c>
      <c r="X387" s="27"/>
      <c r="Y387" s="30">
        <f>ROUND(SUM(Y384:Y386),5)</f>
        <v>8784</v>
      </c>
    </row>
    <row r="388" spans="1:25" x14ac:dyDescent="0.25">
      <c r="A388" s="1"/>
      <c r="B388" s="1"/>
      <c r="C388" s="1"/>
      <c r="D388" s="1"/>
      <c r="E388" s="1"/>
      <c r="F388" s="1"/>
      <c r="G388" s="1"/>
      <c r="H388" s="1" t="s">
        <v>389</v>
      </c>
      <c r="I388" s="4">
        <v>3834.96</v>
      </c>
      <c r="J388" s="5"/>
      <c r="K388" s="4">
        <v>2533.39</v>
      </c>
      <c r="L388" s="5"/>
      <c r="M388" s="4">
        <f>ROUND((I388-K388),5)</f>
        <v>1301.57</v>
      </c>
      <c r="N388" s="5"/>
      <c r="O388" s="6">
        <f>ROUND(IF(I388=0, IF(K388=0, 0, SIGN(-K388)), IF(K388=0, SIGN(I388), (I388-K388)/ABS(K388))),5)</f>
        <v>0.51376999999999995</v>
      </c>
      <c r="Q388" s="27"/>
      <c r="R388" s="27"/>
      <c r="S388" s="27"/>
      <c r="T388" s="27"/>
      <c r="U388" s="27"/>
      <c r="V388" s="27"/>
      <c r="W388" s="27" t="s">
        <v>405</v>
      </c>
      <c r="X388" s="27"/>
      <c r="Y388" s="30"/>
    </row>
    <row r="389" spans="1:25" ht="15.75" thickBot="1" x14ac:dyDescent="0.3">
      <c r="A389" s="1"/>
      <c r="B389" s="1"/>
      <c r="C389" s="1"/>
      <c r="D389" s="1"/>
      <c r="E389" s="1"/>
      <c r="F389" s="1"/>
      <c r="G389" s="1"/>
      <c r="H389" s="1" t="s">
        <v>390</v>
      </c>
      <c r="I389" s="7">
        <v>8679</v>
      </c>
      <c r="J389" s="5"/>
      <c r="K389" s="7">
        <v>6477.58</v>
      </c>
      <c r="L389" s="5"/>
      <c r="M389" s="7">
        <f>ROUND((I389-K389),5)</f>
        <v>2201.42</v>
      </c>
      <c r="N389" s="5"/>
      <c r="O389" s="8">
        <f>ROUND(IF(I389=0, IF(K389=0, 0, SIGN(-K389)), IF(K389=0, SIGN(I389), (I389-K389)/ABS(K389))),5)</f>
        <v>0.33984999999999999</v>
      </c>
      <c r="Q389" s="27"/>
      <c r="R389" s="27"/>
      <c r="S389" s="27"/>
      <c r="T389" s="27"/>
      <c r="U389" s="27"/>
      <c r="V389" s="27"/>
      <c r="W389" s="27"/>
      <c r="X389" s="27" t="s">
        <v>406</v>
      </c>
      <c r="Y389" s="30">
        <v>2841</v>
      </c>
    </row>
    <row r="390" spans="1:25" x14ac:dyDescent="0.25">
      <c r="A390" s="1"/>
      <c r="B390" s="1"/>
      <c r="C390" s="1"/>
      <c r="D390" s="1"/>
      <c r="E390" s="1"/>
      <c r="F390" s="1"/>
      <c r="G390" s="1" t="s">
        <v>391</v>
      </c>
      <c r="H390" s="1"/>
      <c r="I390" s="4">
        <f>ROUND(SUM(I386:I389),5)</f>
        <v>39469.949999999997</v>
      </c>
      <c r="J390" s="5"/>
      <c r="K390" s="4">
        <f>ROUND(SUM(K386:K389),5)</f>
        <v>37965.03</v>
      </c>
      <c r="L390" s="5"/>
      <c r="M390" s="4">
        <f>ROUND((I390-K390),5)</f>
        <v>1504.92</v>
      </c>
      <c r="N390" s="5"/>
      <c r="O390" s="6">
        <f>ROUND(IF(I390=0, IF(K390=0, 0, SIGN(-K390)), IF(K390=0, SIGN(I390), (I390-K390)/ABS(K390))),5)</f>
        <v>3.9640000000000002E-2</v>
      </c>
      <c r="Q390" s="27"/>
      <c r="R390" s="27"/>
      <c r="S390" s="27"/>
      <c r="T390" s="27"/>
      <c r="U390" s="27"/>
      <c r="V390" s="27"/>
      <c r="W390" s="27"/>
      <c r="X390" s="27" t="s">
        <v>407</v>
      </c>
      <c r="Y390" s="30">
        <v>1016</v>
      </c>
    </row>
    <row r="391" spans="1:25" ht="30" customHeight="1" thickBot="1" x14ac:dyDescent="0.3">
      <c r="A391" s="1"/>
      <c r="B391" s="1"/>
      <c r="C391" s="1"/>
      <c r="D391" s="1"/>
      <c r="E391" s="1"/>
      <c r="F391" s="1"/>
      <c r="G391" s="1" t="s">
        <v>392</v>
      </c>
      <c r="H391" s="1"/>
      <c r="I391" s="4"/>
      <c r="J391" s="5"/>
      <c r="K391" s="4"/>
      <c r="L391" s="5"/>
      <c r="M391" s="4"/>
      <c r="N391" s="5"/>
      <c r="O391" s="6"/>
      <c r="Q391" s="27"/>
      <c r="R391" s="27"/>
      <c r="S391" s="27"/>
      <c r="T391" s="27"/>
      <c r="U391" s="27"/>
      <c r="V391" s="27"/>
      <c r="W391" s="27"/>
      <c r="X391" s="27" t="s">
        <v>408</v>
      </c>
      <c r="Y391" s="31">
        <v>857</v>
      </c>
    </row>
    <row r="392" spans="1:25" x14ac:dyDescent="0.25">
      <c r="A392" s="1"/>
      <c r="B392" s="1"/>
      <c r="C392" s="1"/>
      <c r="D392" s="1"/>
      <c r="E392" s="1"/>
      <c r="F392" s="1"/>
      <c r="G392" s="1"/>
      <c r="H392" s="1" t="s">
        <v>393</v>
      </c>
      <c r="I392" s="4">
        <v>42399</v>
      </c>
      <c r="J392" s="5"/>
      <c r="K392" s="4">
        <v>41275.620000000003</v>
      </c>
      <c r="L392" s="5"/>
      <c r="M392" s="4">
        <f t="shared" ref="M392:M397" si="28">ROUND((I392-K392),5)</f>
        <v>1123.3800000000001</v>
      </c>
      <c r="N392" s="5"/>
      <c r="O392" s="6">
        <f t="shared" ref="O392:O397" si="29">ROUND(IF(I392=0, IF(K392=0, 0, SIGN(-K392)), IF(K392=0, SIGN(I392), (I392-K392)/ABS(K392))),5)</f>
        <v>2.7220000000000001E-2</v>
      </c>
      <c r="Q392" s="27"/>
      <c r="R392" s="27"/>
      <c r="S392" s="27"/>
      <c r="T392" s="27"/>
      <c r="U392" s="27"/>
      <c r="V392" s="27"/>
      <c r="W392" s="27" t="s">
        <v>409</v>
      </c>
      <c r="X392" s="27"/>
      <c r="Y392" s="30">
        <f>ROUND(SUM(Y388:Y391),5)</f>
        <v>4714</v>
      </c>
    </row>
    <row r="393" spans="1:25" x14ac:dyDescent="0.25">
      <c r="A393" s="1"/>
      <c r="B393" s="1"/>
      <c r="C393" s="1"/>
      <c r="D393" s="1"/>
      <c r="E393" s="1"/>
      <c r="F393" s="1"/>
      <c r="G393" s="1"/>
      <c r="H393" s="1" t="s">
        <v>394</v>
      </c>
      <c r="I393" s="4">
        <v>2874.96</v>
      </c>
      <c r="J393" s="5"/>
      <c r="K393" s="4">
        <v>0</v>
      </c>
      <c r="L393" s="5"/>
      <c r="M393" s="4">
        <f t="shared" si="28"/>
        <v>2874.96</v>
      </c>
      <c r="N393" s="5"/>
      <c r="O393" s="6">
        <f t="shared" si="29"/>
        <v>1</v>
      </c>
      <c r="Q393" s="27"/>
      <c r="R393" s="27"/>
      <c r="S393" s="27"/>
      <c r="T393" s="27"/>
      <c r="U393" s="27"/>
      <c r="V393" s="27"/>
      <c r="W393" s="27" t="s">
        <v>410</v>
      </c>
      <c r="X393" s="27"/>
      <c r="Y393" s="30"/>
    </row>
    <row r="394" spans="1:25" ht="15.75" thickBot="1" x14ac:dyDescent="0.3">
      <c r="A394" s="1"/>
      <c r="B394" s="1"/>
      <c r="C394" s="1"/>
      <c r="D394" s="1"/>
      <c r="E394" s="1"/>
      <c r="F394" s="1"/>
      <c r="G394" s="1"/>
      <c r="H394" s="1" t="s">
        <v>395</v>
      </c>
      <c r="I394" s="7">
        <v>11846.04</v>
      </c>
      <c r="J394" s="5"/>
      <c r="K394" s="7">
        <v>11702.51</v>
      </c>
      <c r="L394" s="5"/>
      <c r="M394" s="7">
        <f t="shared" si="28"/>
        <v>143.53</v>
      </c>
      <c r="N394" s="5"/>
      <c r="O394" s="8">
        <f t="shared" si="29"/>
        <v>1.226E-2</v>
      </c>
      <c r="Q394" s="27"/>
      <c r="R394" s="27"/>
      <c r="S394" s="27"/>
      <c r="T394" s="27"/>
      <c r="U394" s="27"/>
      <c r="V394" s="27"/>
      <c r="W394" s="27"/>
      <c r="X394" s="27" t="s">
        <v>411</v>
      </c>
      <c r="Y394" s="30">
        <v>2590</v>
      </c>
    </row>
    <row r="395" spans="1:25" x14ac:dyDescent="0.25">
      <c r="A395" s="1"/>
      <c r="B395" s="1"/>
      <c r="C395" s="1"/>
      <c r="D395" s="1"/>
      <c r="E395" s="1"/>
      <c r="F395" s="1"/>
      <c r="G395" s="1" t="s">
        <v>396</v>
      </c>
      <c r="H395" s="1"/>
      <c r="I395" s="4">
        <f>ROUND(SUM(I391:I394),5)</f>
        <v>57120</v>
      </c>
      <c r="J395" s="5"/>
      <c r="K395" s="4">
        <f>ROUND(SUM(K391:K394),5)</f>
        <v>52978.13</v>
      </c>
      <c r="L395" s="5"/>
      <c r="M395" s="4">
        <f t="shared" si="28"/>
        <v>4141.87</v>
      </c>
      <c r="N395" s="5"/>
      <c r="O395" s="6">
        <f t="shared" si="29"/>
        <v>7.8179999999999999E-2</v>
      </c>
      <c r="Q395" s="27"/>
      <c r="R395" s="27"/>
      <c r="S395" s="27"/>
      <c r="T395" s="27"/>
      <c r="U395" s="27"/>
      <c r="V395" s="27"/>
      <c r="W395" s="27"/>
      <c r="X395" s="27" t="s">
        <v>412</v>
      </c>
      <c r="Y395" s="30">
        <v>643</v>
      </c>
    </row>
    <row r="396" spans="1:25" ht="30" customHeight="1" thickBot="1" x14ac:dyDescent="0.3">
      <c r="A396" s="1"/>
      <c r="B396" s="1"/>
      <c r="C396" s="1"/>
      <c r="D396" s="1"/>
      <c r="E396" s="1"/>
      <c r="F396" s="1"/>
      <c r="G396" s="1" t="s">
        <v>397</v>
      </c>
      <c r="H396" s="1"/>
      <c r="I396" s="7">
        <v>17149.27</v>
      </c>
      <c r="J396" s="5"/>
      <c r="K396" s="7">
        <v>17644.349999999999</v>
      </c>
      <c r="L396" s="5"/>
      <c r="M396" s="7">
        <f t="shared" si="28"/>
        <v>-495.08</v>
      </c>
      <c r="N396" s="5"/>
      <c r="O396" s="8">
        <f t="shared" si="29"/>
        <v>-2.8060000000000002E-2</v>
      </c>
      <c r="Q396" s="27"/>
      <c r="R396" s="27"/>
      <c r="S396" s="27"/>
      <c r="T396" s="27"/>
      <c r="U396" s="27"/>
      <c r="V396" s="27"/>
      <c r="W396" s="27"/>
      <c r="X396" s="27" t="s">
        <v>413</v>
      </c>
      <c r="Y396" s="30">
        <v>51</v>
      </c>
    </row>
    <row r="397" spans="1:25" ht="15.75" thickBot="1" x14ac:dyDescent="0.3">
      <c r="A397" s="1"/>
      <c r="B397" s="1"/>
      <c r="C397" s="1"/>
      <c r="D397" s="1"/>
      <c r="E397" s="1"/>
      <c r="F397" s="1" t="s">
        <v>398</v>
      </c>
      <c r="G397" s="1"/>
      <c r="H397" s="1"/>
      <c r="I397" s="4">
        <f>ROUND(SUM(I375:I376)+I380+I385+I390+SUM(I395:I396),5)</f>
        <v>278625.36</v>
      </c>
      <c r="J397" s="5"/>
      <c r="K397" s="4">
        <f>ROUND(SUM(K375:K376)+K380+K385+K390+SUM(K395:K396),5)</f>
        <v>264831.88</v>
      </c>
      <c r="L397" s="5"/>
      <c r="M397" s="4">
        <f t="shared" si="28"/>
        <v>13793.48</v>
      </c>
      <c r="N397" s="5"/>
      <c r="O397" s="6">
        <f t="shared" si="29"/>
        <v>5.2080000000000001E-2</v>
      </c>
      <c r="Q397" s="27"/>
      <c r="R397" s="27"/>
      <c r="S397" s="27"/>
      <c r="T397" s="27"/>
      <c r="U397" s="27"/>
      <c r="V397" s="27"/>
      <c r="W397" s="27"/>
      <c r="X397" s="27" t="s">
        <v>414</v>
      </c>
      <c r="Y397" s="31">
        <v>695</v>
      </c>
    </row>
    <row r="398" spans="1:25" ht="30" customHeight="1" x14ac:dyDescent="0.25">
      <c r="A398" s="1"/>
      <c r="B398" s="1"/>
      <c r="C398" s="1"/>
      <c r="D398" s="1"/>
      <c r="E398" s="1"/>
      <c r="F398" s="1" t="s">
        <v>399</v>
      </c>
      <c r="G398" s="1"/>
      <c r="H398" s="1"/>
      <c r="I398" s="4"/>
      <c r="J398" s="5"/>
      <c r="K398" s="4"/>
      <c r="L398" s="5"/>
      <c r="M398" s="4"/>
      <c r="N398" s="5"/>
      <c r="O398" s="6"/>
      <c r="Q398" s="27"/>
      <c r="R398" s="27"/>
      <c r="S398" s="27"/>
      <c r="T398" s="27"/>
      <c r="U398" s="27"/>
      <c r="V398" s="27"/>
      <c r="W398" s="27" t="s">
        <v>415</v>
      </c>
      <c r="X398" s="27"/>
      <c r="Y398" s="30">
        <f>ROUND(SUM(Y393:Y397),5)</f>
        <v>3979</v>
      </c>
    </row>
    <row r="399" spans="1:25" x14ac:dyDescent="0.25">
      <c r="A399" s="1"/>
      <c r="B399" s="1"/>
      <c r="C399" s="1"/>
      <c r="D399" s="1"/>
      <c r="E399" s="1"/>
      <c r="F399" s="1"/>
      <c r="G399" s="1" t="s">
        <v>400</v>
      </c>
      <c r="H399" s="1"/>
      <c r="I399" s="4">
        <v>655.92</v>
      </c>
      <c r="J399" s="5"/>
      <c r="K399" s="4">
        <v>346.6</v>
      </c>
      <c r="L399" s="5"/>
      <c r="M399" s="4">
        <f>ROUND((I399-K399),5)</f>
        <v>309.32</v>
      </c>
      <c r="N399" s="5"/>
      <c r="O399" s="6">
        <f>ROUND(IF(I399=0, IF(K399=0, 0, SIGN(-K399)), IF(K399=0, SIGN(I399), (I399-K399)/ABS(K399))),5)</f>
        <v>0.89244000000000001</v>
      </c>
      <c r="Q399" s="27"/>
      <c r="R399" s="27"/>
      <c r="S399" s="27"/>
      <c r="T399" s="27"/>
      <c r="U399" s="27"/>
      <c r="V399" s="27"/>
      <c r="W399" s="27" t="s">
        <v>416</v>
      </c>
      <c r="X399" s="27"/>
      <c r="Y399" s="30"/>
    </row>
    <row r="400" spans="1:25" x14ac:dyDescent="0.25">
      <c r="A400" s="1"/>
      <c r="B400" s="1"/>
      <c r="C400" s="1"/>
      <c r="D400" s="1"/>
      <c r="E400" s="1"/>
      <c r="F400" s="1"/>
      <c r="G400" s="1" t="s">
        <v>401</v>
      </c>
      <c r="H400" s="1"/>
      <c r="I400" s="4"/>
      <c r="J400" s="5"/>
      <c r="K400" s="4"/>
      <c r="L400" s="5"/>
      <c r="M400" s="4"/>
      <c r="N400" s="5"/>
      <c r="O400" s="6"/>
      <c r="Q400" s="27"/>
      <c r="R400" s="27"/>
      <c r="S400" s="27"/>
      <c r="T400" s="27"/>
      <c r="U400" s="27"/>
      <c r="V400" s="27"/>
      <c r="W400" s="27"/>
      <c r="X400" s="27" t="s">
        <v>417</v>
      </c>
      <c r="Y400" s="30">
        <v>2797</v>
      </c>
    </row>
    <row r="401" spans="1:25" x14ac:dyDescent="0.25">
      <c r="A401" s="1"/>
      <c r="B401" s="1"/>
      <c r="C401" s="1"/>
      <c r="D401" s="1"/>
      <c r="E401" s="1"/>
      <c r="F401" s="1"/>
      <c r="G401" s="1"/>
      <c r="H401" s="1" t="s">
        <v>402</v>
      </c>
      <c r="I401" s="4">
        <v>6610.44</v>
      </c>
      <c r="J401" s="5"/>
      <c r="K401" s="4">
        <v>5406</v>
      </c>
      <c r="L401" s="5"/>
      <c r="M401" s="4">
        <f>ROUND((I401-K401),5)</f>
        <v>1204.44</v>
      </c>
      <c r="N401" s="5"/>
      <c r="O401" s="6">
        <f>ROUND(IF(I401=0, IF(K401=0, 0, SIGN(-K401)), IF(K401=0, SIGN(I401), (I401-K401)/ABS(K401))),5)</f>
        <v>0.2228</v>
      </c>
      <c r="Q401" s="27"/>
      <c r="R401" s="27"/>
      <c r="S401" s="27"/>
      <c r="T401" s="27"/>
      <c r="U401" s="27"/>
      <c r="V401" s="27"/>
      <c r="W401" s="27"/>
      <c r="X401" s="27" t="s">
        <v>418</v>
      </c>
      <c r="Y401" s="30">
        <v>776</v>
      </c>
    </row>
    <row r="402" spans="1:25" ht="15.75" thickBot="1" x14ac:dyDescent="0.3">
      <c r="A402" s="1"/>
      <c r="B402" s="1"/>
      <c r="C402" s="1"/>
      <c r="D402" s="1"/>
      <c r="E402" s="1"/>
      <c r="F402" s="1"/>
      <c r="G402" s="1"/>
      <c r="H402" s="1" t="s">
        <v>403</v>
      </c>
      <c r="I402" s="7">
        <v>2185.8000000000002</v>
      </c>
      <c r="J402" s="5"/>
      <c r="K402" s="7">
        <v>1621.5</v>
      </c>
      <c r="L402" s="5"/>
      <c r="M402" s="7">
        <f>ROUND((I402-K402),5)</f>
        <v>564.29999999999995</v>
      </c>
      <c r="N402" s="5"/>
      <c r="O402" s="8">
        <f>ROUND(IF(I402=0, IF(K402=0, 0, SIGN(-K402)), IF(K402=0, SIGN(I402), (I402-K402)/ABS(K402))),5)</f>
        <v>0.34800999999999999</v>
      </c>
      <c r="Q402" s="27"/>
      <c r="R402" s="27"/>
      <c r="S402" s="27"/>
      <c r="T402" s="27"/>
      <c r="U402" s="27"/>
      <c r="V402" s="27"/>
      <c r="W402" s="27"/>
      <c r="X402" s="27" t="s">
        <v>419</v>
      </c>
      <c r="Y402" s="30">
        <v>59</v>
      </c>
    </row>
    <row r="403" spans="1:25" ht="15.75" thickBot="1" x14ac:dyDescent="0.3">
      <c r="A403" s="1"/>
      <c r="B403" s="1"/>
      <c r="C403" s="1"/>
      <c r="D403" s="1"/>
      <c r="E403" s="1"/>
      <c r="F403" s="1"/>
      <c r="G403" s="1" t="s">
        <v>404</v>
      </c>
      <c r="H403" s="1"/>
      <c r="I403" s="4">
        <f>ROUND(SUM(I400:I402),5)</f>
        <v>8796.24</v>
      </c>
      <c r="J403" s="5"/>
      <c r="K403" s="4">
        <f>ROUND(SUM(K400:K402),5)</f>
        <v>7027.5</v>
      </c>
      <c r="L403" s="5"/>
      <c r="M403" s="4">
        <f>ROUND((I403-K403),5)</f>
        <v>1768.74</v>
      </c>
      <c r="N403" s="5"/>
      <c r="O403" s="6">
        <f>ROUND(IF(I403=0, IF(K403=0, 0, SIGN(-K403)), IF(K403=0, SIGN(I403), (I403-K403)/ABS(K403))),5)</f>
        <v>0.25169000000000002</v>
      </c>
      <c r="Q403" s="27"/>
      <c r="R403" s="27"/>
      <c r="S403" s="27"/>
      <c r="T403" s="27"/>
      <c r="U403" s="27"/>
      <c r="V403" s="27"/>
      <c r="W403" s="27"/>
      <c r="X403" s="27" t="s">
        <v>420</v>
      </c>
      <c r="Y403" s="31">
        <v>866</v>
      </c>
    </row>
    <row r="404" spans="1:25" ht="30" customHeight="1" x14ac:dyDescent="0.25">
      <c r="A404" s="1"/>
      <c r="B404" s="1"/>
      <c r="C404" s="1"/>
      <c r="D404" s="1"/>
      <c r="E404" s="1"/>
      <c r="F404" s="1"/>
      <c r="G404" s="1" t="s">
        <v>405</v>
      </c>
      <c r="H404" s="1"/>
      <c r="I404" s="4"/>
      <c r="J404" s="5"/>
      <c r="K404" s="4"/>
      <c r="L404" s="5"/>
      <c r="M404" s="4"/>
      <c r="N404" s="5"/>
      <c r="O404" s="6"/>
      <c r="Q404" s="27"/>
      <c r="R404" s="27"/>
      <c r="S404" s="27"/>
      <c r="T404" s="27"/>
      <c r="U404" s="27"/>
      <c r="V404" s="27"/>
      <c r="W404" s="27" t="s">
        <v>421</v>
      </c>
      <c r="X404" s="27"/>
      <c r="Y404" s="30">
        <f>ROUND(SUM(Y399:Y403),5)</f>
        <v>4498</v>
      </c>
    </row>
    <row r="405" spans="1:25" ht="15.75" thickBot="1" x14ac:dyDescent="0.3">
      <c r="A405" s="1"/>
      <c r="B405" s="1"/>
      <c r="C405" s="1"/>
      <c r="D405" s="1"/>
      <c r="E405" s="1"/>
      <c r="F405" s="1"/>
      <c r="G405" s="1"/>
      <c r="H405" s="1" t="s">
        <v>406</v>
      </c>
      <c r="I405" s="4">
        <v>3004.8</v>
      </c>
      <c r="J405" s="5"/>
      <c r="K405" s="4">
        <v>2504</v>
      </c>
      <c r="L405" s="5"/>
      <c r="M405" s="4">
        <f>ROUND((I405-K405),5)</f>
        <v>500.8</v>
      </c>
      <c r="N405" s="5"/>
      <c r="O405" s="6">
        <f>ROUND(IF(I405=0, IF(K405=0, 0, SIGN(-K405)), IF(K405=0, SIGN(I405), (I405-K405)/ABS(K405))),5)</f>
        <v>0.2</v>
      </c>
      <c r="Q405" s="27"/>
      <c r="R405" s="27"/>
      <c r="S405" s="27"/>
      <c r="T405" s="27"/>
      <c r="U405" s="27"/>
      <c r="V405" s="27"/>
      <c r="W405" s="27" t="s">
        <v>422</v>
      </c>
      <c r="X405" s="27"/>
      <c r="Y405" s="31">
        <v>2388</v>
      </c>
    </row>
    <row r="406" spans="1:25" x14ac:dyDescent="0.25">
      <c r="A406" s="1"/>
      <c r="B406" s="1"/>
      <c r="C406" s="1"/>
      <c r="D406" s="1"/>
      <c r="E406" s="1"/>
      <c r="F406" s="1"/>
      <c r="G406" s="1"/>
      <c r="H406" s="1" t="s">
        <v>407</v>
      </c>
      <c r="I406" s="4">
        <v>929.88</v>
      </c>
      <c r="J406" s="5"/>
      <c r="K406" s="4">
        <v>774.9</v>
      </c>
      <c r="L406" s="5"/>
      <c r="M406" s="4">
        <f>ROUND((I406-K406),5)</f>
        <v>154.97999999999999</v>
      </c>
      <c r="N406" s="5"/>
      <c r="O406" s="6">
        <f>ROUND(IF(I406=0, IF(K406=0, 0, SIGN(-K406)), IF(K406=0, SIGN(I406), (I406-K406)/ABS(K406))),5)</f>
        <v>0.2</v>
      </c>
      <c r="Q406" s="27"/>
      <c r="R406" s="27"/>
      <c r="S406" s="27"/>
      <c r="T406" s="27"/>
      <c r="U406" s="27"/>
      <c r="V406" s="27" t="s">
        <v>423</v>
      </c>
      <c r="W406" s="27"/>
      <c r="X406" s="27"/>
      <c r="Y406" s="30">
        <f>ROUND(SUM(Y382:Y383)+Y387+Y392+Y398+SUM(Y404:Y405),5)</f>
        <v>24924</v>
      </c>
    </row>
    <row r="407" spans="1:25" ht="15.75" thickBot="1" x14ac:dyDescent="0.3">
      <c r="A407" s="1"/>
      <c r="B407" s="1"/>
      <c r="C407" s="1"/>
      <c r="D407" s="1"/>
      <c r="E407" s="1"/>
      <c r="F407" s="1"/>
      <c r="G407" s="1"/>
      <c r="H407" s="1" t="s">
        <v>408</v>
      </c>
      <c r="I407" s="7">
        <v>880.68</v>
      </c>
      <c r="J407" s="5"/>
      <c r="K407" s="7">
        <v>733.9</v>
      </c>
      <c r="L407" s="5"/>
      <c r="M407" s="7">
        <f>ROUND((I407-K407),5)</f>
        <v>146.78</v>
      </c>
      <c r="N407" s="5"/>
      <c r="O407" s="8">
        <f>ROUND(IF(I407=0, IF(K407=0, 0, SIGN(-K407)), IF(K407=0, SIGN(I407), (I407-K407)/ABS(K407))),5)</f>
        <v>0.2</v>
      </c>
      <c r="Q407" s="27"/>
      <c r="R407" s="27"/>
      <c r="S407" s="27"/>
      <c r="T407" s="27"/>
      <c r="U407" s="27"/>
      <c r="V407" s="27" t="s">
        <v>424</v>
      </c>
      <c r="W407" s="27"/>
      <c r="X407" s="27"/>
      <c r="Y407" s="30"/>
    </row>
    <row r="408" spans="1:25" x14ac:dyDescent="0.25">
      <c r="A408" s="1"/>
      <c r="B408" s="1"/>
      <c r="C408" s="1"/>
      <c r="D408" s="1"/>
      <c r="E408" s="1"/>
      <c r="F408" s="1"/>
      <c r="G408" s="1" t="s">
        <v>409</v>
      </c>
      <c r="H408" s="1"/>
      <c r="I408" s="4">
        <f>ROUND(SUM(I404:I407),5)</f>
        <v>4815.3599999999997</v>
      </c>
      <c r="J408" s="5"/>
      <c r="K408" s="4">
        <f>ROUND(SUM(K404:K407),5)</f>
        <v>4012.8</v>
      </c>
      <c r="L408" s="5"/>
      <c r="M408" s="4">
        <f>ROUND((I408-K408),5)</f>
        <v>802.56</v>
      </c>
      <c r="N408" s="5"/>
      <c r="O408" s="6">
        <f>ROUND(IF(I408=0, IF(K408=0, 0, SIGN(-K408)), IF(K408=0, SIGN(I408), (I408-K408)/ABS(K408))),5)</f>
        <v>0.2</v>
      </c>
      <c r="Q408" s="27"/>
      <c r="R408" s="27"/>
      <c r="S408" s="27"/>
      <c r="T408" s="27"/>
      <c r="U408" s="27"/>
      <c r="V408" s="27"/>
      <c r="W408" s="27" t="s">
        <v>425</v>
      </c>
      <c r="X408" s="27"/>
      <c r="Y408" s="30">
        <v>357</v>
      </c>
    </row>
    <row r="409" spans="1:25" ht="30" customHeight="1" x14ac:dyDescent="0.25">
      <c r="A409" s="1"/>
      <c r="B409" s="1"/>
      <c r="C409" s="1"/>
      <c r="D409" s="1"/>
      <c r="E409" s="1"/>
      <c r="F409" s="1"/>
      <c r="G409" s="1" t="s">
        <v>410</v>
      </c>
      <c r="H409" s="1"/>
      <c r="I409" s="4"/>
      <c r="J409" s="5"/>
      <c r="K409" s="4"/>
      <c r="L409" s="5"/>
      <c r="M409" s="4"/>
      <c r="N409" s="5"/>
      <c r="O409" s="6"/>
      <c r="Q409" s="27"/>
      <c r="R409" s="27"/>
      <c r="S409" s="27"/>
      <c r="T409" s="27"/>
      <c r="U409" s="27"/>
      <c r="V409" s="27"/>
      <c r="W409" s="27" t="s">
        <v>426</v>
      </c>
      <c r="X409" s="27"/>
      <c r="Y409" s="30"/>
    </row>
    <row r="410" spans="1:25" x14ac:dyDescent="0.25">
      <c r="A410" s="1"/>
      <c r="B410" s="1"/>
      <c r="C410" s="1"/>
      <c r="D410" s="1"/>
      <c r="E410" s="1"/>
      <c r="F410" s="1"/>
      <c r="G410" s="1"/>
      <c r="H410" s="1" t="s">
        <v>411</v>
      </c>
      <c r="I410" s="4">
        <v>2202.36</v>
      </c>
      <c r="J410" s="5"/>
      <c r="K410" s="4">
        <v>1835.3</v>
      </c>
      <c r="L410" s="5"/>
      <c r="M410" s="4">
        <f>ROUND((I410-K410),5)</f>
        <v>367.06</v>
      </c>
      <c r="N410" s="5"/>
      <c r="O410" s="6">
        <f>ROUND(IF(I410=0, IF(K410=0, 0, SIGN(-K410)), IF(K410=0, SIGN(I410), (I410-K410)/ABS(K410))),5)</f>
        <v>0.2</v>
      </c>
      <c r="Q410" s="27"/>
      <c r="R410" s="27"/>
      <c r="S410" s="27"/>
      <c r="T410" s="27"/>
      <c r="U410" s="27"/>
      <c r="V410" s="27"/>
      <c r="W410" s="27"/>
      <c r="X410" s="27" t="s">
        <v>427</v>
      </c>
      <c r="Y410" s="30">
        <v>4252</v>
      </c>
    </row>
    <row r="411" spans="1:25" ht="15.75" thickBot="1" x14ac:dyDescent="0.3">
      <c r="A411" s="1"/>
      <c r="B411" s="1"/>
      <c r="C411" s="1"/>
      <c r="D411" s="1"/>
      <c r="E411" s="1"/>
      <c r="F411" s="1"/>
      <c r="G411" s="1"/>
      <c r="H411" s="1" t="s">
        <v>412</v>
      </c>
      <c r="I411" s="4">
        <v>569.04</v>
      </c>
      <c r="J411" s="5"/>
      <c r="K411" s="4">
        <v>474.2</v>
      </c>
      <c r="L411" s="5"/>
      <c r="M411" s="4">
        <f>ROUND((I411-K411),5)</f>
        <v>94.84</v>
      </c>
      <c r="N411" s="5"/>
      <c r="O411" s="6">
        <f>ROUND(IF(I411=0, IF(K411=0, 0, SIGN(-K411)), IF(K411=0, SIGN(I411), (I411-K411)/ABS(K411))),5)</f>
        <v>0.2</v>
      </c>
      <c r="Q411" s="27"/>
      <c r="R411" s="27"/>
      <c r="S411" s="27"/>
      <c r="T411" s="27"/>
      <c r="U411" s="27"/>
      <c r="V411" s="27"/>
      <c r="W411" s="27"/>
      <c r="X411" s="27" t="s">
        <v>428</v>
      </c>
      <c r="Y411" s="31">
        <v>1310</v>
      </c>
    </row>
    <row r="412" spans="1:25" x14ac:dyDescent="0.25">
      <c r="A412" s="1"/>
      <c r="B412" s="1"/>
      <c r="C412" s="1"/>
      <c r="D412" s="1"/>
      <c r="E412" s="1"/>
      <c r="F412" s="1"/>
      <c r="G412" s="1"/>
      <c r="H412" s="1" t="s">
        <v>413</v>
      </c>
      <c r="I412" s="4">
        <v>39.479999999999997</v>
      </c>
      <c r="J412" s="5"/>
      <c r="K412" s="4">
        <v>32.9</v>
      </c>
      <c r="L412" s="5"/>
      <c r="M412" s="4">
        <f>ROUND((I412-K412),5)</f>
        <v>6.58</v>
      </c>
      <c r="N412" s="5"/>
      <c r="O412" s="6">
        <f>ROUND(IF(I412=0, IF(K412=0, 0, SIGN(-K412)), IF(K412=0, SIGN(I412), (I412-K412)/ABS(K412))),5)</f>
        <v>0.2</v>
      </c>
      <c r="Q412" s="27"/>
      <c r="R412" s="27"/>
      <c r="S412" s="27"/>
      <c r="T412" s="27"/>
      <c r="U412" s="27"/>
      <c r="V412" s="27"/>
      <c r="W412" s="27" t="s">
        <v>429</v>
      </c>
      <c r="X412" s="27"/>
      <c r="Y412" s="30">
        <f>ROUND(SUM(Y409:Y411),5)</f>
        <v>5562</v>
      </c>
    </row>
    <row r="413" spans="1:25" ht="15.75" thickBot="1" x14ac:dyDescent="0.3">
      <c r="A413" s="1"/>
      <c r="B413" s="1"/>
      <c r="C413" s="1"/>
      <c r="D413" s="1"/>
      <c r="E413" s="1"/>
      <c r="F413" s="1"/>
      <c r="G413" s="1"/>
      <c r="H413" s="1" t="s">
        <v>414</v>
      </c>
      <c r="I413" s="7">
        <v>674.88</v>
      </c>
      <c r="J413" s="5"/>
      <c r="K413" s="7">
        <v>462.4</v>
      </c>
      <c r="L413" s="5"/>
      <c r="M413" s="7">
        <f>ROUND((I413-K413),5)</f>
        <v>212.48</v>
      </c>
      <c r="N413" s="5"/>
      <c r="O413" s="8">
        <f>ROUND(IF(I413=0, IF(K413=0, 0, SIGN(-K413)), IF(K413=0, SIGN(I413), (I413-K413)/ABS(K413))),5)</f>
        <v>0.45951999999999998</v>
      </c>
      <c r="Q413" s="27"/>
      <c r="R413" s="27"/>
      <c r="S413" s="27"/>
      <c r="T413" s="27"/>
      <c r="U413" s="27"/>
      <c r="V413" s="27"/>
      <c r="W413" s="27" t="s">
        <v>430</v>
      </c>
      <c r="X413" s="27"/>
      <c r="Y413" s="30"/>
    </row>
    <row r="414" spans="1:25" x14ac:dyDescent="0.25">
      <c r="A414" s="1"/>
      <c r="B414" s="1"/>
      <c r="C414" s="1"/>
      <c r="D414" s="1"/>
      <c r="E414" s="1"/>
      <c r="F414" s="1"/>
      <c r="G414" s="1" t="s">
        <v>415</v>
      </c>
      <c r="H414" s="1"/>
      <c r="I414" s="4">
        <f>ROUND(SUM(I409:I413),5)</f>
        <v>3485.76</v>
      </c>
      <c r="J414" s="5"/>
      <c r="K414" s="4">
        <f>ROUND(SUM(K409:K413),5)</f>
        <v>2804.8</v>
      </c>
      <c r="L414" s="5"/>
      <c r="M414" s="4">
        <f>ROUND((I414-K414),5)</f>
        <v>680.96</v>
      </c>
      <c r="N414" s="5"/>
      <c r="O414" s="6">
        <f>ROUND(IF(I414=0, IF(K414=0, 0, SIGN(-K414)), IF(K414=0, SIGN(I414), (I414-K414)/ABS(K414))),5)</f>
        <v>0.24278</v>
      </c>
      <c r="Q414" s="27"/>
      <c r="R414" s="27"/>
      <c r="S414" s="27"/>
      <c r="T414" s="27"/>
      <c r="U414" s="27"/>
      <c r="V414" s="27"/>
      <c r="W414" s="27"/>
      <c r="X414" s="27" t="s">
        <v>431</v>
      </c>
      <c r="Y414" s="30">
        <v>1800</v>
      </c>
    </row>
    <row r="415" spans="1:25" ht="30" customHeight="1" x14ac:dyDescent="0.25">
      <c r="A415" s="1"/>
      <c r="B415" s="1"/>
      <c r="C415" s="1"/>
      <c r="D415" s="1"/>
      <c r="E415" s="1"/>
      <c r="F415" s="1"/>
      <c r="G415" s="1" t="s">
        <v>416</v>
      </c>
      <c r="H415" s="1"/>
      <c r="I415" s="4"/>
      <c r="J415" s="5"/>
      <c r="K415" s="4"/>
      <c r="L415" s="5"/>
      <c r="M415" s="4"/>
      <c r="N415" s="5"/>
      <c r="O415" s="6"/>
      <c r="Q415" s="27"/>
      <c r="R415" s="27"/>
      <c r="S415" s="27"/>
      <c r="T415" s="27"/>
      <c r="U415" s="27"/>
      <c r="V415" s="27"/>
      <c r="W415" s="27"/>
      <c r="X415" s="27" t="s">
        <v>432</v>
      </c>
      <c r="Y415" s="30">
        <v>644</v>
      </c>
    </row>
    <row r="416" spans="1:25" ht="15.75" thickBot="1" x14ac:dyDescent="0.3">
      <c r="A416" s="1"/>
      <c r="B416" s="1"/>
      <c r="C416" s="1"/>
      <c r="D416" s="1"/>
      <c r="E416" s="1"/>
      <c r="F416" s="1"/>
      <c r="G416" s="1"/>
      <c r="H416" s="1" t="s">
        <v>417</v>
      </c>
      <c r="I416" s="4">
        <v>2815.32</v>
      </c>
      <c r="J416" s="5"/>
      <c r="K416" s="4">
        <v>2346.1</v>
      </c>
      <c r="L416" s="5"/>
      <c r="M416" s="4">
        <f t="shared" ref="M416:M422" si="30">ROUND((I416-K416),5)</f>
        <v>469.22</v>
      </c>
      <c r="N416" s="5"/>
      <c r="O416" s="6">
        <f t="shared" ref="O416:O422" si="31">ROUND(IF(I416=0, IF(K416=0, 0, SIGN(-K416)), IF(K416=0, SIGN(I416), (I416-K416)/ABS(K416))),5)</f>
        <v>0.2</v>
      </c>
      <c r="Q416" s="27"/>
      <c r="R416" s="27"/>
      <c r="S416" s="27"/>
      <c r="T416" s="27"/>
      <c r="U416" s="27"/>
      <c r="V416" s="27"/>
      <c r="W416" s="27"/>
      <c r="X416" s="27" t="s">
        <v>433</v>
      </c>
      <c r="Y416" s="31">
        <v>543</v>
      </c>
    </row>
    <row r="417" spans="1:25" x14ac:dyDescent="0.25">
      <c r="A417" s="1"/>
      <c r="B417" s="1"/>
      <c r="C417" s="1"/>
      <c r="D417" s="1"/>
      <c r="E417" s="1"/>
      <c r="F417" s="1"/>
      <c r="G417" s="1"/>
      <c r="H417" s="1" t="s">
        <v>418</v>
      </c>
      <c r="I417" s="4">
        <v>378.12</v>
      </c>
      <c r="J417" s="5"/>
      <c r="K417" s="4">
        <v>315.10000000000002</v>
      </c>
      <c r="L417" s="5"/>
      <c r="M417" s="4">
        <f t="shared" si="30"/>
        <v>63.02</v>
      </c>
      <c r="N417" s="5"/>
      <c r="O417" s="6">
        <f t="shared" si="31"/>
        <v>0.2</v>
      </c>
      <c r="Q417" s="27"/>
      <c r="R417" s="27"/>
      <c r="S417" s="27"/>
      <c r="T417" s="27"/>
      <c r="U417" s="27"/>
      <c r="V417" s="27"/>
      <c r="W417" s="27" t="s">
        <v>434</v>
      </c>
      <c r="X417" s="27"/>
      <c r="Y417" s="30">
        <f>ROUND(SUM(Y413:Y416),5)</f>
        <v>2987</v>
      </c>
    </row>
    <row r="418" spans="1:25" x14ac:dyDescent="0.25">
      <c r="A418" s="1"/>
      <c r="B418" s="1"/>
      <c r="C418" s="1"/>
      <c r="D418" s="1"/>
      <c r="E418" s="1"/>
      <c r="F418" s="1"/>
      <c r="G418" s="1"/>
      <c r="H418" s="1" t="s">
        <v>419</v>
      </c>
      <c r="I418" s="4">
        <v>44.88</v>
      </c>
      <c r="J418" s="5"/>
      <c r="K418" s="4">
        <v>37.4</v>
      </c>
      <c r="L418" s="5"/>
      <c r="M418" s="4">
        <f t="shared" si="30"/>
        <v>7.48</v>
      </c>
      <c r="N418" s="5"/>
      <c r="O418" s="6">
        <f t="shared" si="31"/>
        <v>0.2</v>
      </c>
      <c r="Q418" s="27"/>
      <c r="R418" s="27"/>
      <c r="S418" s="27"/>
      <c r="T418" s="27"/>
      <c r="U418" s="27"/>
      <c r="V418" s="27"/>
      <c r="W418" s="27" t="s">
        <v>435</v>
      </c>
      <c r="X418" s="27"/>
      <c r="Y418" s="30"/>
    </row>
    <row r="419" spans="1:25" ht="15.75" thickBot="1" x14ac:dyDescent="0.3">
      <c r="A419" s="1"/>
      <c r="B419" s="1"/>
      <c r="C419" s="1"/>
      <c r="D419" s="1"/>
      <c r="E419" s="1"/>
      <c r="F419" s="1"/>
      <c r="G419" s="1"/>
      <c r="H419" s="1" t="s">
        <v>420</v>
      </c>
      <c r="I419" s="7">
        <v>825.24</v>
      </c>
      <c r="J419" s="5"/>
      <c r="K419" s="7">
        <v>687.7</v>
      </c>
      <c r="L419" s="5"/>
      <c r="M419" s="7">
        <f t="shared" si="30"/>
        <v>137.54</v>
      </c>
      <c r="N419" s="5"/>
      <c r="O419" s="8">
        <f t="shared" si="31"/>
        <v>0.2</v>
      </c>
      <c r="Q419" s="27"/>
      <c r="R419" s="27"/>
      <c r="S419" s="27"/>
      <c r="T419" s="27"/>
      <c r="U419" s="27"/>
      <c r="V419" s="27"/>
      <c r="W419" s="27"/>
      <c r="X419" s="27" t="s">
        <v>436</v>
      </c>
      <c r="Y419" s="30">
        <v>1640</v>
      </c>
    </row>
    <row r="420" spans="1:25" x14ac:dyDescent="0.25">
      <c r="A420" s="1"/>
      <c r="B420" s="1"/>
      <c r="C420" s="1"/>
      <c r="D420" s="1"/>
      <c r="E420" s="1"/>
      <c r="F420" s="1"/>
      <c r="G420" s="1" t="s">
        <v>421</v>
      </c>
      <c r="H420" s="1"/>
      <c r="I420" s="4">
        <f>ROUND(SUM(I415:I419),5)</f>
        <v>4063.56</v>
      </c>
      <c r="J420" s="5"/>
      <c r="K420" s="4">
        <f>ROUND(SUM(K415:K419),5)</f>
        <v>3386.3</v>
      </c>
      <c r="L420" s="5"/>
      <c r="M420" s="4">
        <f t="shared" si="30"/>
        <v>677.26</v>
      </c>
      <c r="N420" s="5"/>
      <c r="O420" s="6">
        <f t="shared" si="31"/>
        <v>0.2</v>
      </c>
      <c r="Q420" s="27"/>
      <c r="R420" s="27"/>
      <c r="S420" s="27"/>
      <c r="T420" s="27"/>
      <c r="U420" s="27"/>
      <c r="V420" s="27"/>
      <c r="W420" s="27"/>
      <c r="X420" s="27" t="s">
        <v>437</v>
      </c>
      <c r="Y420" s="30">
        <v>407</v>
      </c>
    </row>
    <row r="421" spans="1:25" ht="30" customHeight="1" thickBot="1" x14ac:dyDescent="0.3">
      <c r="A421" s="1"/>
      <c r="B421" s="1"/>
      <c r="C421" s="1"/>
      <c r="D421" s="1"/>
      <c r="E421" s="1"/>
      <c r="F421" s="1"/>
      <c r="G421" s="1" t="s">
        <v>422</v>
      </c>
      <c r="H421" s="1"/>
      <c r="I421" s="7">
        <v>1742.04</v>
      </c>
      <c r="J421" s="5"/>
      <c r="K421" s="7">
        <v>4845.66</v>
      </c>
      <c r="L421" s="5"/>
      <c r="M421" s="7">
        <f t="shared" si="30"/>
        <v>-3103.62</v>
      </c>
      <c r="N421" s="5"/>
      <c r="O421" s="8">
        <f t="shared" si="31"/>
        <v>-0.64049</v>
      </c>
      <c r="Q421" s="27"/>
      <c r="R421" s="27"/>
      <c r="S421" s="27"/>
      <c r="T421" s="27"/>
      <c r="U421" s="27"/>
      <c r="V421" s="27"/>
      <c r="W421" s="27"/>
      <c r="X421" s="27" t="s">
        <v>438</v>
      </c>
      <c r="Y421" s="30">
        <v>32</v>
      </c>
    </row>
    <row r="422" spans="1:25" ht="15.75" thickBot="1" x14ac:dyDescent="0.3">
      <c r="A422" s="1"/>
      <c r="B422" s="1"/>
      <c r="C422" s="1"/>
      <c r="D422" s="1"/>
      <c r="E422" s="1"/>
      <c r="F422" s="1" t="s">
        <v>423</v>
      </c>
      <c r="G422" s="1"/>
      <c r="H422" s="1"/>
      <c r="I422" s="4">
        <f>ROUND(SUM(I398:I399)+I403+I408+I414+SUM(I420:I421),5)</f>
        <v>23558.880000000001</v>
      </c>
      <c r="J422" s="5"/>
      <c r="K422" s="4">
        <f>ROUND(SUM(K398:K399)+K403+K408+K414+SUM(K420:K421),5)</f>
        <v>22423.66</v>
      </c>
      <c r="L422" s="5"/>
      <c r="M422" s="4">
        <f t="shared" si="30"/>
        <v>1135.22</v>
      </c>
      <c r="N422" s="5"/>
      <c r="O422" s="6">
        <f t="shared" si="31"/>
        <v>5.0630000000000001E-2</v>
      </c>
      <c r="Q422" s="27"/>
      <c r="R422" s="27"/>
      <c r="S422" s="27"/>
      <c r="T422" s="27"/>
      <c r="U422" s="27"/>
      <c r="V422" s="27"/>
      <c r="W422" s="27"/>
      <c r="X422" s="27" t="s">
        <v>439</v>
      </c>
      <c r="Y422" s="31">
        <v>440</v>
      </c>
    </row>
    <row r="423" spans="1:25" ht="30" customHeight="1" x14ac:dyDescent="0.25">
      <c r="A423" s="1"/>
      <c r="B423" s="1"/>
      <c r="C423" s="1"/>
      <c r="D423" s="1"/>
      <c r="E423" s="1"/>
      <c r="F423" s="1" t="s">
        <v>424</v>
      </c>
      <c r="G423" s="1"/>
      <c r="H423" s="1"/>
      <c r="I423" s="4"/>
      <c r="J423" s="5"/>
      <c r="K423" s="4"/>
      <c r="L423" s="5"/>
      <c r="M423" s="4"/>
      <c r="N423" s="5"/>
      <c r="O423" s="6"/>
      <c r="Q423" s="27"/>
      <c r="R423" s="27"/>
      <c r="S423" s="27"/>
      <c r="T423" s="27"/>
      <c r="U423" s="27"/>
      <c r="V423" s="27"/>
      <c r="W423" s="27" t="s">
        <v>440</v>
      </c>
      <c r="X423" s="27"/>
      <c r="Y423" s="30">
        <f>ROUND(SUM(Y418:Y422),5)</f>
        <v>2519</v>
      </c>
    </row>
    <row r="424" spans="1:25" x14ac:dyDescent="0.25">
      <c r="A424" s="1"/>
      <c r="B424" s="1"/>
      <c r="C424" s="1"/>
      <c r="D424" s="1"/>
      <c r="E424" s="1"/>
      <c r="F424" s="1"/>
      <c r="G424" s="1" t="s">
        <v>425</v>
      </c>
      <c r="H424" s="1"/>
      <c r="I424" s="4">
        <v>404.28</v>
      </c>
      <c r="J424" s="5"/>
      <c r="K424" s="4">
        <v>236.9</v>
      </c>
      <c r="L424" s="5"/>
      <c r="M424" s="4">
        <f>ROUND((I424-K424),5)</f>
        <v>167.38</v>
      </c>
      <c r="N424" s="5"/>
      <c r="O424" s="6">
        <f>ROUND(IF(I424=0, IF(K424=0, 0, SIGN(-K424)), IF(K424=0, SIGN(I424), (I424-K424)/ABS(K424))),5)</f>
        <v>0.70653999999999995</v>
      </c>
      <c r="Q424" s="27"/>
      <c r="R424" s="27"/>
      <c r="S424" s="27"/>
      <c r="T424" s="27"/>
      <c r="U424" s="27"/>
      <c r="V424" s="27"/>
      <c r="W424" s="27" t="s">
        <v>441</v>
      </c>
      <c r="X424" s="27"/>
      <c r="Y424" s="30"/>
    </row>
    <row r="425" spans="1:25" x14ac:dyDescent="0.25">
      <c r="A425" s="1"/>
      <c r="B425" s="1"/>
      <c r="C425" s="1"/>
      <c r="D425" s="1"/>
      <c r="E425" s="1"/>
      <c r="F425" s="1"/>
      <c r="G425" s="1" t="s">
        <v>426</v>
      </c>
      <c r="H425" s="1"/>
      <c r="I425" s="4"/>
      <c r="J425" s="5"/>
      <c r="K425" s="4"/>
      <c r="L425" s="5"/>
      <c r="M425" s="4"/>
      <c r="N425" s="5"/>
      <c r="O425" s="6"/>
      <c r="Q425" s="27"/>
      <c r="R425" s="27"/>
      <c r="S425" s="27"/>
      <c r="T425" s="27"/>
      <c r="U425" s="27"/>
      <c r="V425" s="27"/>
      <c r="W425" s="27"/>
      <c r="X425" s="27" t="s">
        <v>442</v>
      </c>
      <c r="Y425" s="30">
        <v>1771</v>
      </c>
    </row>
    <row r="426" spans="1:25" x14ac:dyDescent="0.25">
      <c r="A426" s="1"/>
      <c r="B426" s="1"/>
      <c r="C426" s="1"/>
      <c r="D426" s="1"/>
      <c r="E426" s="1"/>
      <c r="F426" s="1"/>
      <c r="G426" s="1"/>
      <c r="H426" s="1" t="s">
        <v>427</v>
      </c>
      <c r="I426" s="4">
        <v>4672.92</v>
      </c>
      <c r="J426" s="5"/>
      <c r="K426" s="4">
        <v>3626.2</v>
      </c>
      <c r="L426" s="5"/>
      <c r="M426" s="4">
        <f>ROUND((I426-K426),5)</f>
        <v>1046.72</v>
      </c>
      <c r="N426" s="5"/>
      <c r="O426" s="6">
        <f>ROUND(IF(I426=0, IF(K426=0, 0, SIGN(-K426)), IF(K426=0, SIGN(I426), (I426-K426)/ABS(K426))),5)</f>
        <v>0.28865000000000002</v>
      </c>
      <c r="Q426" s="27"/>
      <c r="R426" s="27"/>
      <c r="S426" s="27"/>
      <c r="T426" s="27"/>
      <c r="U426" s="27"/>
      <c r="V426" s="27"/>
      <c r="W426" s="27"/>
      <c r="X426" s="27" t="s">
        <v>443</v>
      </c>
      <c r="Y426" s="30">
        <v>485</v>
      </c>
    </row>
    <row r="427" spans="1:25" ht="15.75" thickBot="1" x14ac:dyDescent="0.3">
      <c r="A427" s="1"/>
      <c r="B427" s="1"/>
      <c r="C427" s="1"/>
      <c r="D427" s="1"/>
      <c r="E427" s="1"/>
      <c r="F427" s="1"/>
      <c r="G427" s="1"/>
      <c r="H427" s="1" t="s">
        <v>428</v>
      </c>
      <c r="I427" s="7">
        <v>1329.6</v>
      </c>
      <c r="J427" s="5"/>
      <c r="K427" s="7">
        <v>1108</v>
      </c>
      <c r="L427" s="5"/>
      <c r="M427" s="7">
        <f>ROUND((I427-K427),5)</f>
        <v>221.6</v>
      </c>
      <c r="N427" s="5"/>
      <c r="O427" s="8">
        <f>ROUND(IF(I427=0, IF(K427=0, 0, SIGN(-K427)), IF(K427=0, SIGN(I427), (I427-K427)/ABS(K427))),5)</f>
        <v>0.2</v>
      </c>
      <c r="Q427" s="27"/>
      <c r="R427" s="27"/>
      <c r="S427" s="27"/>
      <c r="T427" s="27"/>
      <c r="U427" s="27"/>
      <c r="V427" s="27"/>
      <c r="W427" s="27"/>
      <c r="X427" s="27" t="s">
        <v>444</v>
      </c>
      <c r="Y427" s="30">
        <v>37</v>
      </c>
    </row>
    <row r="428" spans="1:25" ht="15.75" thickBot="1" x14ac:dyDescent="0.3">
      <c r="A428" s="1"/>
      <c r="B428" s="1"/>
      <c r="C428" s="1"/>
      <c r="D428" s="1"/>
      <c r="E428" s="1"/>
      <c r="F428" s="1"/>
      <c r="G428" s="1" t="s">
        <v>429</v>
      </c>
      <c r="H428" s="1"/>
      <c r="I428" s="4">
        <f>ROUND(SUM(I425:I427),5)</f>
        <v>6002.52</v>
      </c>
      <c r="J428" s="5"/>
      <c r="K428" s="4">
        <f>ROUND(SUM(K425:K427),5)</f>
        <v>4734.2</v>
      </c>
      <c r="L428" s="5"/>
      <c r="M428" s="4">
        <f>ROUND((I428-K428),5)</f>
        <v>1268.32</v>
      </c>
      <c r="N428" s="5"/>
      <c r="O428" s="6">
        <f>ROUND(IF(I428=0, IF(K428=0, 0, SIGN(-K428)), IF(K428=0, SIGN(I428), (I428-K428)/ABS(K428))),5)</f>
        <v>0.26790999999999998</v>
      </c>
      <c r="Q428" s="27"/>
      <c r="R428" s="27"/>
      <c r="S428" s="27"/>
      <c r="T428" s="27"/>
      <c r="U428" s="27"/>
      <c r="V428" s="27"/>
      <c r="W428" s="27"/>
      <c r="X428" s="27" t="s">
        <v>445</v>
      </c>
      <c r="Y428" s="31">
        <v>555</v>
      </c>
    </row>
    <row r="429" spans="1:25" ht="30" customHeight="1" x14ac:dyDescent="0.25">
      <c r="A429" s="1"/>
      <c r="B429" s="1"/>
      <c r="C429" s="1"/>
      <c r="D429" s="1"/>
      <c r="E429" s="1"/>
      <c r="F429" s="1"/>
      <c r="G429" s="1" t="s">
        <v>430</v>
      </c>
      <c r="H429" s="1"/>
      <c r="I429" s="4"/>
      <c r="J429" s="5"/>
      <c r="K429" s="4"/>
      <c r="L429" s="5"/>
      <c r="M429" s="4"/>
      <c r="N429" s="5"/>
      <c r="O429" s="6"/>
      <c r="Q429" s="27"/>
      <c r="R429" s="27"/>
      <c r="S429" s="27"/>
      <c r="T429" s="27"/>
      <c r="U429" s="27"/>
      <c r="V429" s="27"/>
      <c r="W429" s="27" t="s">
        <v>446</v>
      </c>
      <c r="X429" s="27"/>
      <c r="Y429" s="30">
        <f>ROUND(SUM(Y424:Y428),5)</f>
        <v>2848</v>
      </c>
    </row>
    <row r="430" spans="1:25" ht="15.75" thickBot="1" x14ac:dyDescent="0.3">
      <c r="A430" s="1"/>
      <c r="B430" s="1"/>
      <c r="C430" s="1"/>
      <c r="D430" s="1"/>
      <c r="E430" s="1"/>
      <c r="F430" s="1"/>
      <c r="G430" s="1"/>
      <c r="H430" s="1" t="s">
        <v>431</v>
      </c>
      <c r="I430" s="4">
        <v>2196.6</v>
      </c>
      <c r="J430" s="5"/>
      <c r="K430" s="4">
        <v>1711.1</v>
      </c>
      <c r="L430" s="5"/>
      <c r="M430" s="4">
        <f>ROUND((I430-K430),5)</f>
        <v>485.5</v>
      </c>
      <c r="N430" s="5"/>
      <c r="O430" s="6">
        <f>ROUND(IF(I430=0, IF(K430=0, 0, SIGN(-K430)), IF(K430=0, SIGN(I430), (I430-K430)/ABS(K430))),5)</f>
        <v>0.28373999999999999</v>
      </c>
      <c r="Q430" s="27"/>
      <c r="R430" s="27"/>
      <c r="S430" s="27"/>
      <c r="T430" s="27"/>
      <c r="U430" s="27"/>
      <c r="V430" s="27"/>
      <c r="W430" s="27" t="s">
        <v>447</v>
      </c>
      <c r="X430" s="27"/>
      <c r="Y430" s="31">
        <v>1512</v>
      </c>
    </row>
    <row r="431" spans="1:25" x14ac:dyDescent="0.25">
      <c r="A431" s="1"/>
      <c r="B431" s="1"/>
      <c r="C431" s="1"/>
      <c r="D431" s="1"/>
      <c r="E431" s="1"/>
      <c r="F431" s="1"/>
      <c r="G431" s="1"/>
      <c r="H431" s="1" t="s">
        <v>432</v>
      </c>
      <c r="I431" s="4">
        <v>635.4</v>
      </c>
      <c r="J431" s="5"/>
      <c r="K431" s="4">
        <v>529.5</v>
      </c>
      <c r="L431" s="5"/>
      <c r="M431" s="4">
        <f>ROUND((I431-K431),5)</f>
        <v>105.9</v>
      </c>
      <c r="N431" s="5"/>
      <c r="O431" s="6">
        <f>ROUND(IF(I431=0, IF(K431=0, 0, SIGN(-K431)), IF(K431=0, SIGN(I431), (I431-K431)/ABS(K431))),5)</f>
        <v>0.2</v>
      </c>
      <c r="Q431" s="27"/>
      <c r="R431" s="27"/>
      <c r="S431" s="27"/>
      <c r="T431" s="27"/>
      <c r="U431" s="27"/>
      <c r="V431" s="27" t="s">
        <v>448</v>
      </c>
      <c r="W431" s="27"/>
      <c r="X431" s="27"/>
      <c r="Y431" s="30">
        <f>ROUND(SUM(Y407:Y408)+Y412+Y417+Y423+SUM(Y429:Y430),5)</f>
        <v>15785</v>
      </c>
    </row>
    <row r="432" spans="1:25" ht="15.75" thickBot="1" x14ac:dyDescent="0.3">
      <c r="A432" s="1"/>
      <c r="B432" s="1"/>
      <c r="C432" s="1"/>
      <c r="D432" s="1"/>
      <c r="E432" s="1"/>
      <c r="F432" s="1"/>
      <c r="G432" s="1"/>
      <c r="H432" s="1" t="s">
        <v>433</v>
      </c>
      <c r="I432" s="7">
        <v>601.91999999999996</v>
      </c>
      <c r="J432" s="5"/>
      <c r="K432" s="7">
        <v>501.6</v>
      </c>
      <c r="L432" s="5"/>
      <c r="M432" s="7">
        <f>ROUND((I432-K432),5)</f>
        <v>100.32</v>
      </c>
      <c r="N432" s="5"/>
      <c r="O432" s="8">
        <f>ROUND(IF(I432=0, IF(K432=0, 0, SIGN(-K432)), IF(K432=0, SIGN(I432), (I432-K432)/ABS(K432))),5)</f>
        <v>0.2</v>
      </c>
      <c r="Q432" s="27"/>
      <c r="R432" s="27"/>
      <c r="S432" s="27"/>
      <c r="T432" s="27"/>
      <c r="U432" s="27"/>
      <c r="V432" s="27" t="s">
        <v>449</v>
      </c>
      <c r="W432" s="27"/>
      <c r="X432" s="27"/>
      <c r="Y432" s="30"/>
    </row>
    <row r="433" spans="1:25" x14ac:dyDescent="0.25">
      <c r="A433" s="1"/>
      <c r="B433" s="1"/>
      <c r="C433" s="1"/>
      <c r="D433" s="1"/>
      <c r="E433" s="1"/>
      <c r="F433" s="1"/>
      <c r="G433" s="1" t="s">
        <v>434</v>
      </c>
      <c r="H433" s="1"/>
      <c r="I433" s="4">
        <f>ROUND(SUM(I429:I432),5)</f>
        <v>3433.92</v>
      </c>
      <c r="J433" s="5"/>
      <c r="K433" s="4">
        <f>ROUND(SUM(K429:K432),5)</f>
        <v>2742.2</v>
      </c>
      <c r="L433" s="5"/>
      <c r="M433" s="4">
        <f>ROUND((I433-K433),5)</f>
        <v>691.72</v>
      </c>
      <c r="N433" s="5"/>
      <c r="O433" s="6">
        <f>ROUND(IF(I433=0, IF(K433=0, 0, SIGN(-K433)), IF(K433=0, SIGN(I433), (I433-K433)/ABS(K433))),5)</f>
        <v>0.25224999999999997</v>
      </c>
      <c r="Q433" s="27"/>
      <c r="R433" s="27"/>
      <c r="S433" s="27"/>
      <c r="T433" s="27"/>
      <c r="U433" s="27"/>
      <c r="V433" s="27"/>
      <c r="W433" s="27" t="s">
        <v>450</v>
      </c>
      <c r="X433" s="27"/>
      <c r="Y433" s="30">
        <v>5440</v>
      </c>
    </row>
    <row r="434" spans="1:25" ht="30" customHeight="1" thickBot="1" x14ac:dyDescent="0.3">
      <c r="A434" s="1"/>
      <c r="B434" s="1"/>
      <c r="C434" s="1"/>
      <c r="D434" s="1"/>
      <c r="E434" s="1"/>
      <c r="F434" s="1"/>
      <c r="G434" s="1" t="s">
        <v>435</v>
      </c>
      <c r="H434" s="1"/>
      <c r="I434" s="4"/>
      <c r="J434" s="5"/>
      <c r="K434" s="4"/>
      <c r="L434" s="5"/>
      <c r="M434" s="4"/>
      <c r="N434" s="5"/>
      <c r="O434" s="6"/>
      <c r="Q434" s="27"/>
      <c r="R434" s="27"/>
      <c r="S434" s="27"/>
      <c r="T434" s="27"/>
      <c r="U434" s="27"/>
      <c r="V434" s="27"/>
      <c r="W434" s="27" t="s">
        <v>451</v>
      </c>
      <c r="X434" s="27"/>
      <c r="Y434" s="32"/>
    </row>
    <row r="435" spans="1:25" ht="15.75" thickBot="1" x14ac:dyDescent="0.3">
      <c r="A435" s="1"/>
      <c r="B435" s="1"/>
      <c r="C435" s="1"/>
      <c r="D435" s="1"/>
      <c r="E435" s="1"/>
      <c r="F435" s="1"/>
      <c r="G435" s="1"/>
      <c r="H435" s="1" t="s">
        <v>436</v>
      </c>
      <c r="I435" s="4">
        <v>1504.92</v>
      </c>
      <c r="J435" s="5"/>
      <c r="K435" s="4">
        <v>1254.0999999999999</v>
      </c>
      <c r="L435" s="5"/>
      <c r="M435" s="4">
        <f>ROUND((I435-K435),5)</f>
        <v>250.82</v>
      </c>
      <c r="N435" s="5"/>
      <c r="O435" s="6">
        <f>ROUND(IF(I435=0, IF(K435=0, 0, SIGN(-K435)), IF(K435=0, SIGN(I435), (I435-K435)/ABS(K435))),5)</f>
        <v>0.2</v>
      </c>
      <c r="Q435" s="27"/>
      <c r="R435" s="27"/>
      <c r="S435" s="27"/>
      <c r="T435" s="27"/>
      <c r="U435" s="27"/>
      <c r="V435" s="27" t="s">
        <v>452</v>
      </c>
      <c r="W435" s="27"/>
      <c r="X435" s="27"/>
      <c r="Y435" s="34">
        <f>ROUND(SUM(Y432:Y434),5)</f>
        <v>5440</v>
      </c>
    </row>
    <row r="436" spans="1:25" ht="15.75" thickBot="1" x14ac:dyDescent="0.3">
      <c r="A436" s="1"/>
      <c r="B436" s="1"/>
      <c r="C436" s="1"/>
      <c r="D436" s="1"/>
      <c r="E436" s="1"/>
      <c r="F436" s="1"/>
      <c r="G436" s="1"/>
      <c r="H436" s="1" t="s">
        <v>437</v>
      </c>
      <c r="I436" s="4">
        <v>388.8</v>
      </c>
      <c r="J436" s="5"/>
      <c r="K436" s="4">
        <v>324</v>
      </c>
      <c r="L436" s="5"/>
      <c r="M436" s="4">
        <f>ROUND((I436-K436),5)</f>
        <v>64.8</v>
      </c>
      <c r="N436" s="5"/>
      <c r="O436" s="6">
        <f>ROUND(IF(I436=0, IF(K436=0, 0, SIGN(-K436)), IF(K436=0, SIGN(I436), (I436-K436)/ABS(K436))),5)</f>
        <v>0.2</v>
      </c>
      <c r="Q436" s="27"/>
      <c r="R436" s="27"/>
      <c r="S436" s="27"/>
      <c r="T436" s="27"/>
      <c r="U436" s="27" t="s">
        <v>453</v>
      </c>
      <c r="V436" s="27"/>
      <c r="W436" s="27"/>
      <c r="X436" s="27"/>
      <c r="Y436" s="33">
        <f>ROUND(Y307+Y334+Y358+Y381+Y406+Y431+Y435,5)</f>
        <v>1126669</v>
      </c>
    </row>
    <row r="437" spans="1:25" x14ac:dyDescent="0.25">
      <c r="A437" s="1"/>
      <c r="B437" s="1"/>
      <c r="C437" s="1"/>
      <c r="D437" s="1"/>
      <c r="E437" s="1"/>
      <c r="F437" s="1"/>
      <c r="G437" s="1"/>
      <c r="H437" s="1" t="s">
        <v>438</v>
      </c>
      <c r="I437" s="4">
        <v>27</v>
      </c>
      <c r="J437" s="5"/>
      <c r="K437" s="4">
        <v>22.5</v>
      </c>
      <c r="L437" s="5"/>
      <c r="M437" s="4">
        <f>ROUND((I437-K437),5)</f>
        <v>4.5</v>
      </c>
      <c r="N437" s="5"/>
      <c r="O437" s="6">
        <f>ROUND(IF(I437=0, IF(K437=0, 0, SIGN(-K437)), IF(K437=0, SIGN(I437), (I437-K437)/ABS(K437))),5)</f>
        <v>0.2</v>
      </c>
      <c r="Q437" s="27"/>
      <c r="R437" s="27"/>
      <c r="S437" s="27"/>
      <c r="T437" s="27" t="s">
        <v>454</v>
      </c>
      <c r="U437" s="27"/>
      <c r="V437" s="27"/>
      <c r="W437" s="27"/>
      <c r="X437" s="27"/>
      <c r="Y437" s="30">
        <f>ROUND(Y277+Y306+Y436,5)</f>
        <v>5304996</v>
      </c>
    </row>
    <row r="438" spans="1:25" ht="15.75" thickBot="1" x14ac:dyDescent="0.3">
      <c r="A438" s="1"/>
      <c r="B438" s="1"/>
      <c r="C438" s="1"/>
      <c r="D438" s="1"/>
      <c r="E438" s="1"/>
      <c r="F438" s="1"/>
      <c r="G438" s="1"/>
      <c r="H438" s="1" t="s">
        <v>439</v>
      </c>
      <c r="I438" s="7">
        <v>379.2</v>
      </c>
      <c r="J438" s="5"/>
      <c r="K438" s="7">
        <v>316</v>
      </c>
      <c r="L438" s="5"/>
      <c r="M438" s="7">
        <f>ROUND((I438-K438),5)</f>
        <v>63.2</v>
      </c>
      <c r="N438" s="5"/>
      <c r="O438" s="8">
        <f>ROUND(IF(I438=0, IF(K438=0, 0, SIGN(-K438)), IF(K438=0, SIGN(I438), (I438-K438)/ABS(K438))),5)</f>
        <v>0.2</v>
      </c>
      <c r="Q438" s="27"/>
      <c r="R438" s="27"/>
      <c r="S438" s="27"/>
      <c r="T438" s="27" t="s">
        <v>455</v>
      </c>
      <c r="U438" s="27"/>
      <c r="V438" s="27"/>
      <c r="W438" s="27"/>
      <c r="X438" s="27"/>
      <c r="Y438" s="30"/>
    </row>
    <row r="439" spans="1:25" x14ac:dyDescent="0.25">
      <c r="A439" s="1"/>
      <c r="B439" s="1"/>
      <c r="C439" s="1"/>
      <c r="D439" s="1"/>
      <c r="E439" s="1"/>
      <c r="F439" s="1"/>
      <c r="G439" s="1" t="s">
        <v>440</v>
      </c>
      <c r="H439" s="1"/>
      <c r="I439" s="4">
        <f>ROUND(SUM(I434:I438),5)</f>
        <v>2299.92</v>
      </c>
      <c r="J439" s="5"/>
      <c r="K439" s="4">
        <f>ROUND(SUM(K434:K438),5)</f>
        <v>1916.6</v>
      </c>
      <c r="L439" s="5"/>
      <c r="M439" s="4">
        <f>ROUND((I439-K439),5)</f>
        <v>383.32</v>
      </c>
      <c r="N439" s="5"/>
      <c r="O439" s="6">
        <f>ROUND(IF(I439=0, IF(K439=0, 0, SIGN(-K439)), IF(K439=0, SIGN(I439), (I439-K439)/ABS(K439))),5)</f>
        <v>0.2</v>
      </c>
      <c r="Q439" s="27"/>
      <c r="R439" s="27"/>
      <c r="S439" s="27"/>
      <c r="T439" s="27"/>
      <c r="U439" s="27" t="s">
        <v>863</v>
      </c>
      <c r="V439" s="27"/>
      <c r="W439" s="27"/>
      <c r="X439" s="27"/>
      <c r="Y439" s="30"/>
    </row>
    <row r="440" spans="1:25" ht="30" customHeight="1" thickBot="1" x14ac:dyDescent="0.3">
      <c r="A440" s="1"/>
      <c r="B440" s="1"/>
      <c r="C440" s="1"/>
      <c r="D440" s="1"/>
      <c r="E440" s="1"/>
      <c r="F440" s="1"/>
      <c r="G440" s="1" t="s">
        <v>441</v>
      </c>
      <c r="H440" s="1"/>
      <c r="I440" s="4"/>
      <c r="J440" s="5"/>
      <c r="K440" s="4"/>
      <c r="L440" s="5"/>
      <c r="M440" s="4"/>
      <c r="N440" s="5"/>
      <c r="O440" s="6"/>
      <c r="Q440" s="27"/>
      <c r="R440" s="27"/>
      <c r="S440" s="27"/>
      <c r="T440" s="27"/>
      <c r="U440" s="27" t="s">
        <v>456</v>
      </c>
      <c r="V440" s="27"/>
      <c r="W440" s="27"/>
      <c r="X440" s="27"/>
      <c r="Y440" s="31">
        <v>12717</v>
      </c>
    </row>
    <row r="441" spans="1:25" x14ac:dyDescent="0.25">
      <c r="A441" s="1"/>
      <c r="B441" s="1"/>
      <c r="C441" s="1"/>
      <c r="D441" s="1"/>
      <c r="E441" s="1"/>
      <c r="F441" s="1"/>
      <c r="G441" s="1"/>
      <c r="H441" s="1" t="s">
        <v>442</v>
      </c>
      <c r="I441" s="4">
        <v>1923.72</v>
      </c>
      <c r="J441" s="5"/>
      <c r="K441" s="4">
        <v>1603.1</v>
      </c>
      <c r="L441" s="5"/>
      <c r="M441" s="4">
        <f t="shared" ref="M441:M447" si="32">ROUND((I441-K441),5)</f>
        <v>320.62</v>
      </c>
      <c r="N441" s="5"/>
      <c r="O441" s="6">
        <f t="shared" ref="O441:O447" si="33">ROUND(IF(I441=0, IF(K441=0, 0, SIGN(-K441)), IF(K441=0, SIGN(I441), (I441-K441)/ABS(K441))),5)</f>
        <v>0.2</v>
      </c>
      <c r="Q441" s="27"/>
      <c r="R441" s="27"/>
      <c r="S441" s="27"/>
      <c r="T441" s="27" t="s">
        <v>457</v>
      </c>
      <c r="U441" s="27"/>
      <c r="V441" s="27"/>
      <c r="W441" s="27"/>
      <c r="X441" s="27"/>
      <c r="Y441" s="30">
        <f>ROUND(SUM(Y438:Y440),5)</f>
        <v>12717</v>
      </c>
    </row>
    <row r="442" spans="1:25" x14ac:dyDescent="0.25">
      <c r="A442" s="1"/>
      <c r="B442" s="1"/>
      <c r="C442" s="1"/>
      <c r="D442" s="1"/>
      <c r="E442" s="1"/>
      <c r="F442" s="1"/>
      <c r="G442" s="1"/>
      <c r="H442" s="1" t="s">
        <v>443</v>
      </c>
      <c r="I442" s="4">
        <v>258.36</v>
      </c>
      <c r="J442" s="5"/>
      <c r="K442" s="4">
        <v>215.3</v>
      </c>
      <c r="L442" s="5"/>
      <c r="M442" s="4">
        <f t="shared" si="32"/>
        <v>43.06</v>
      </c>
      <c r="N442" s="5"/>
      <c r="O442" s="6">
        <f t="shared" si="33"/>
        <v>0.2</v>
      </c>
      <c r="Q442" s="27"/>
      <c r="R442" s="27"/>
      <c r="S442" s="27"/>
      <c r="T442" s="27" t="s">
        <v>458</v>
      </c>
      <c r="U442" s="27"/>
      <c r="V442" s="27"/>
      <c r="W442" s="27"/>
      <c r="X442" s="27"/>
      <c r="Y442" s="30"/>
    </row>
    <row r="443" spans="1:25" x14ac:dyDescent="0.25">
      <c r="A443" s="1"/>
      <c r="B443" s="1"/>
      <c r="C443" s="1"/>
      <c r="D443" s="1"/>
      <c r="E443" s="1"/>
      <c r="F443" s="1"/>
      <c r="G443" s="1"/>
      <c r="H443" s="1" t="s">
        <v>444</v>
      </c>
      <c r="I443" s="4">
        <v>30.6</v>
      </c>
      <c r="J443" s="5"/>
      <c r="K443" s="4">
        <v>25.5</v>
      </c>
      <c r="L443" s="5"/>
      <c r="M443" s="4">
        <f t="shared" si="32"/>
        <v>5.0999999999999996</v>
      </c>
      <c r="N443" s="5"/>
      <c r="O443" s="6">
        <f t="shared" si="33"/>
        <v>0.2</v>
      </c>
      <c r="Q443" s="27"/>
      <c r="R443" s="27"/>
      <c r="S443" s="27"/>
      <c r="T443" s="27"/>
      <c r="U443" s="27" t="s">
        <v>459</v>
      </c>
      <c r="V443" s="27"/>
      <c r="W443" s="27"/>
      <c r="X443" s="27"/>
      <c r="Y443" s="30">
        <v>-456715</v>
      </c>
    </row>
    <row r="444" spans="1:25" ht="15.75" thickBot="1" x14ac:dyDescent="0.3">
      <c r="A444" s="1"/>
      <c r="B444" s="1"/>
      <c r="C444" s="1"/>
      <c r="D444" s="1"/>
      <c r="E444" s="1"/>
      <c r="F444" s="1"/>
      <c r="G444" s="1"/>
      <c r="H444" s="1" t="s">
        <v>445</v>
      </c>
      <c r="I444" s="7">
        <v>563.88</v>
      </c>
      <c r="J444" s="5"/>
      <c r="K444" s="7">
        <v>469.9</v>
      </c>
      <c r="L444" s="5"/>
      <c r="M444" s="7">
        <f t="shared" si="32"/>
        <v>93.98</v>
      </c>
      <c r="N444" s="5"/>
      <c r="O444" s="8">
        <f t="shared" si="33"/>
        <v>0.2</v>
      </c>
      <c r="Q444" s="27"/>
      <c r="R444" s="27"/>
      <c r="S444" s="27"/>
      <c r="T444" s="27"/>
      <c r="U444" s="27" t="s">
        <v>460</v>
      </c>
      <c r="V444" s="27"/>
      <c r="W444" s="27"/>
      <c r="X444" s="27"/>
      <c r="Y444" s="30">
        <v>166036</v>
      </c>
    </row>
    <row r="445" spans="1:25" x14ac:dyDescent="0.25">
      <c r="A445" s="1"/>
      <c r="B445" s="1"/>
      <c r="C445" s="1"/>
      <c r="D445" s="1"/>
      <c r="E445" s="1"/>
      <c r="F445" s="1"/>
      <c r="G445" s="1" t="s">
        <v>446</v>
      </c>
      <c r="H445" s="1"/>
      <c r="I445" s="4">
        <f>ROUND(SUM(I440:I444),5)</f>
        <v>2776.56</v>
      </c>
      <c r="J445" s="5"/>
      <c r="K445" s="4">
        <f>ROUND(SUM(K440:K444),5)</f>
        <v>2313.8000000000002</v>
      </c>
      <c r="L445" s="5"/>
      <c r="M445" s="4">
        <f t="shared" si="32"/>
        <v>462.76</v>
      </c>
      <c r="N445" s="5"/>
      <c r="O445" s="6">
        <f t="shared" si="33"/>
        <v>0.2</v>
      </c>
      <c r="Q445" s="27"/>
      <c r="R445" s="27"/>
      <c r="S445" s="27"/>
      <c r="T445" s="27"/>
      <c r="U445" s="27" t="s">
        <v>461</v>
      </c>
      <c r="V445" s="27"/>
      <c r="W445" s="27"/>
      <c r="X445" s="27"/>
      <c r="Y445" s="30">
        <v>113481</v>
      </c>
    </row>
    <row r="446" spans="1:25" ht="30" customHeight="1" thickBot="1" x14ac:dyDescent="0.3">
      <c r="A446" s="1"/>
      <c r="B446" s="1"/>
      <c r="C446" s="1"/>
      <c r="D446" s="1"/>
      <c r="E446" s="1"/>
      <c r="F446" s="1"/>
      <c r="G446" s="1" t="s">
        <v>447</v>
      </c>
      <c r="H446" s="1"/>
      <c r="I446" s="7">
        <v>1181.4000000000001</v>
      </c>
      <c r="J446" s="5"/>
      <c r="K446" s="7">
        <v>3311.2</v>
      </c>
      <c r="L446" s="5"/>
      <c r="M446" s="7">
        <f t="shared" si="32"/>
        <v>-2129.8000000000002</v>
      </c>
      <c r="N446" s="5"/>
      <c r="O446" s="8">
        <f t="shared" si="33"/>
        <v>-0.64320999999999995</v>
      </c>
      <c r="Q446" s="27"/>
      <c r="R446" s="27"/>
      <c r="S446" s="27"/>
      <c r="T446" s="27"/>
      <c r="U446" s="27" t="s">
        <v>462</v>
      </c>
      <c r="V446" s="27"/>
      <c r="W446" s="27"/>
      <c r="X446" s="27"/>
      <c r="Y446" s="30">
        <v>90693</v>
      </c>
    </row>
    <row r="447" spans="1:25" ht="15.75" thickBot="1" x14ac:dyDescent="0.3">
      <c r="A447" s="1"/>
      <c r="B447" s="1"/>
      <c r="C447" s="1"/>
      <c r="D447" s="1"/>
      <c r="E447" s="1"/>
      <c r="F447" s="1" t="s">
        <v>448</v>
      </c>
      <c r="G447" s="1"/>
      <c r="H447" s="1"/>
      <c r="I447" s="4">
        <f>ROUND(SUM(I423:I424)+I428+I433+I439+SUM(I445:I446),5)</f>
        <v>16098.6</v>
      </c>
      <c r="J447" s="5"/>
      <c r="K447" s="4">
        <f>ROUND(SUM(K423:K424)+K428+K433+K439+SUM(K445:K446),5)</f>
        <v>15254.9</v>
      </c>
      <c r="L447" s="5"/>
      <c r="M447" s="4">
        <f t="shared" si="32"/>
        <v>843.7</v>
      </c>
      <c r="N447" s="5"/>
      <c r="O447" s="6">
        <f t="shared" si="33"/>
        <v>5.5309999999999998E-2</v>
      </c>
      <c r="Q447" s="27"/>
      <c r="R447" s="27"/>
      <c r="S447" s="27"/>
      <c r="T447" s="27"/>
      <c r="U447" s="27" t="s">
        <v>463</v>
      </c>
      <c r="V447" s="27"/>
      <c r="W447" s="27"/>
      <c r="X447" s="27"/>
      <c r="Y447" s="31">
        <v>86507</v>
      </c>
    </row>
    <row r="448" spans="1:25" ht="30" customHeight="1" x14ac:dyDescent="0.25">
      <c r="A448" s="1"/>
      <c r="B448" s="1"/>
      <c r="C448" s="1"/>
      <c r="D448" s="1"/>
      <c r="E448" s="1"/>
      <c r="F448" s="1" t="s">
        <v>449</v>
      </c>
      <c r="G448" s="1"/>
      <c r="H448" s="1"/>
      <c r="I448" s="4"/>
      <c r="J448" s="5"/>
      <c r="K448" s="4"/>
      <c r="L448" s="5"/>
      <c r="M448" s="4"/>
      <c r="N448" s="5"/>
      <c r="O448" s="6"/>
      <c r="Q448" s="27"/>
      <c r="R448" s="27"/>
      <c r="S448" s="27"/>
      <c r="T448" s="27" t="s">
        <v>464</v>
      </c>
      <c r="U448" s="27"/>
      <c r="V448" s="27"/>
      <c r="W448" s="27"/>
      <c r="X448" s="27"/>
      <c r="Y448" s="30">
        <f>ROUND(SUM(Y442:Y447),5)</f>
        <v>2</v>
      </c>
    </row>
    <row r="449" spans="1:25" x14ac:dyDescent="0.25">
      <c r="A449" s="1"/>
      <c r="B449" s="1"/>
      <c r="C449" s="1"/>
      <c r="D449" s="1"/>
      <c r="E449" s="1"/>
      <c r="F449" s="1"/>
      <c r="G449" s="1" t="s">
        <v>450</v>
      </c>
      <c r="H449" s="1"/>
      <c r="I449" s="4">
        <v>5288</v>
      </c>
      <c r="J449" s="5"/>
      <c r="K449" s="4">
        <v>5128</v>
      </c>
      <c r="L449" s="5"/>
      <c r="M449" s="4">
        <f>ROUND((I449-K449),5)</f>
        <v>160</v>
      </c>
      <c r="N449" s="5"/>
      <c r="O449" s="6">
        <f>ROUND(IF(I449=0, IF(K449=0, 0, SIGN(-K449)), IF(K449=0, SIGN(I449), (I449-K449)/ABS(K449))),5)</f>
        <v>3.1199999999999999E-2</v>
      </c>
      <c r="Q449" s="27"/>
      <c r="R449" s="27"/>
      <c r="S449" s="27"/>
      <c r="T449" s="27" t="s">
        <v>465</v>
      </c>
      <c r="U449" s="27"/>
      <c r="V449" s="27"/>
      <c r="W449" s="27"/>
      <c r="X449" s="27"/>
      <c r="Y449" s="30"/>
    </row>
    <row r="450" spans="1:25" ht="15.75" thickBot="1" x14ac:dyDescent="0.3">
      <c r="A450" s="1"/>
      <c r="B450" s="1"/>
      <c r="C450" s="1"/>
      <c r="D450" s="1"/>
      <c r="E450" s="1"/>
      <c r="F450" s="1"/>
      <c r="G450" s="1" t="s">
        <v>451</v>
      </c>
      <c r="H450" s="1"/>
      <c r="I450" s="9">
        <v>5288</v>
      </c>
      <c r="J450" s="5"/>
      <c r="K450" s="9">
        <v>7093.71</v>
      </c>
      <c r="L450" s="5"/>
      <c r="M450" s="9">
        <f>ROUND((I450-K450),5)</f>
        <v>-1805.71</v>
      </c>
      <c r="N450" s="5"/>
      <c r="O450" s="10">
        <f>ROUND(IF(I450=0, IF(K450=0, 0, SIGN(-K450)), IF(K450=0, SIGN(I450), (I450-K450)/ABS(K450))),5)</f>
        <v>-0.25455</v>
      </c>
      <c r="Q450" s="27"/>
      <c r="R450" s="27"/>
      <c r="S450" s="27"/>
      <c r="T450" s="27"/>
      <c r="U450" s="27" t="s">
        <v>466</v>
      </c>
      <c r="V450" s="27"/>
      <c r="W450" s="27"/>
      <c r="X450" s="27"/>
      <c r="Y450" s="30"/>
    </row>
    <row r="451" spans="1:25" ht="15.75" thickBot="1" x14ac:dyDescent="0.3">
      <c r="A451" s="1"/>
      <c r="B451" s="1"/>
      <c r="C451" s="1"/>
      <c r="D451" s="1"/>
      <c r="E451" s="1"/>
      <c r="F451" s="1" t="s">
        <v>452</v>
      </c>
      <c r="G451" s="1"/>
      <c r="H451" s="1"/>
      <c r="I451" s="13">
        <f>ROUND(SUM(I448:I450),5)</f>
        <v>10576</v>
      </c>
      <c r="J451" s="5"/>
      <c r="K451" s="13">
        <f>ROUND(SUM(K448:K450),5)</f>
        <v>12221.71</v>
      </c>
      <c r="L451" s="5"/>
      <c r="M451" s="13">
        <f>ROUND((I451-K451),5)</f>
        <v>-1645.71</v>
      </c>
      <c r="N451" s="5"/>
      <c r="O451" s="14">
        <f>ROUND(IF(I451=0, IF(K451=0, 0, SIGN(-K451)), IF(K451=0, SIGN(I451), (I451-K451)/ABS(K451))),5)</f>
        <v>-0.13464999999999999</v>
      </c>
      <c r="Q451" s="27"/>
      <c r="R451" s="27"/>
      <c r="S451" s="27"/>
      <c r="T451" s="27"/>
      <c r="U451" s="27"/>
      <c r="V451" s="27" t="s">
        <v>467</v>
      </c>
      <c r="W451" s="27"/>
      <c r="X451" s="27"/>
      <c r="Y451" s="30">
        <v>10800</v>
      </c>
    </row>
    <row r="452" spans="1:25" ht="30" customHeight="1" thickBot="1" x14ac:dyDescent="0.3">
      <c r="A452" s="1"/>
      <c r="B452" s="1"/>
      <c r="C452" s="1"/>
      <c r="D452" s="1"/>
      <c r="E452" s="1" t="s">
        <v>453</v>
      </c>
      <c r="F452" s="1"/>
      <c r="G452" s="1"/>
      <c r="H452" s="1"/>
      <c r="I452" s="11">
        <f>ROUND(I323+I351+I374+I397+I422+I447+I451,5)</f>
        <v>1117024.3600000001</v>
      </c>
      <c r="J452" s="5"/>
      <c r="K452" s="11">
        <f>ROUND(K323+K351+K374+K397+K422+K447+K451,5)</f>
        <v>1058700.97</v>
      </c>
      <c r="L452" s="5"/>
      <c r="M452" s="11">
        <f>ROUND((I452-K452),5)</f>
        <v>58323.39</v>
      </c>
      <c r="N452" s="5"/>
      <c r="O452" s="12">
        <f>ROUND(IF(I452=0, IF(K452=0, 0, SIGN(-K452)), IF(K452=0, SIGN(I452), (I452-K452)/ABS(K452))),5)</f>
        <v>5.509E-2</v>
      </c>
      <c r="Q452" s="27"/>
      <c r="R452" s="27"/>
      <c r="S452" s="27"/>
      <c r="T452" s="27"/>
      <c r="U452" s="27"/>
      <c r="V452" s="27" t="s">
        <v>468</v>
      </c>
      <c r="W452" s="27"/>
      <c r="X452" s="27"/>
      <c r="Y452" s="30">
        <v>7200</v>
      </c>
    </row>
    <row r="453" spans="1:25" ht="30" customHeight="1" x14ac:dyDescent="0.25">
      <c r="A453" s="1"/>
      <c r="B453" s="1"/>
      <c r="C453" s="1"/>
      <c r="D453" s="1" t="s">
        <v>454</v>
      </c>
      <c r="E453" s="1"/>
      <c r="F453" s="1"/>
      <c r="G453" s="1"/>
      <c r="H453" s="1"/>
      <c r="I453" s="4">
        <f>ROUND(I292+I322+I452,5)</f>
        <v>5181329.2</v>
      </c>
      <c r="J453" s="5"/>
      <c r="K453" s="4">
        <f>ROUND(K292+K322+K452,5)</f>
        <v>5001798.91</v>
      </c>
      <c r="L453" s="5"/>
      <c r="M453" s="4">
        <f>ROUND((I453-K453),5)</f>
        <v>179530.29</v>
      </c>
      <c r="N453" s="5"/>
      <c r="O453" s="6">
        <f>ROUND(IF(I453=0, IF(K453=0, 0, SIGN(-K453)), IF(K453=0, SIGN(I453), (I453-K453)/ABS(K453))),5)</f>
        <v>3.5889999999999998E-2</v>
      </c>
      <c r="Q453" s="27"/>
      <c r="R453" s="27"/>
      <c r="S453" s="27"/>
      <c r="T453" s="27"/>
      <c r="U453" s="27"/>
      <c r="V453" s="27" t="s">
        <v>469</v>
      </c>
      <c r="W453" s="27"/>
      <c r="X453" s="27"/>
      <c r="Y453" s="30">
        <v>3525</v>
      </c>
    </row>
    <row r="454" spans="1:25" ht="30" customHeight="1" x14ac:dyDescent="0.25">
      <c r="A454" s="1"/>
      <c r="B454" s="1"/>
      <c r="C454" s="1"/>
      <c r="D454" s="1" t="s">
        <v>455</v>
      </c>
      <c r="E454" s="1"/>
      <c r="F454" s="1"/>
      <c r="G454" s="1"/>
      <c r="H454" s="1"/>
      <c r="I454" s="4"/>
      <c r="J454" s="5"/>
      <c r="K454" s="4"/>
      <c r="L454" s="5"/>
      <c r="M454" s="4"/>
      <c r="N454" s="5"/>
      <c r="O454" s="6"/>
      <c r="Q454" s="27"/>
      <c r="R454" s="27"/>
      <c r="S454" s="27"/>
      <c r="T454" s="27"/>
      <c r="U454" s="27"/>
      <c r="V454" s="27" t="s">
        <v>470</v>
      </c>
      <c r="W454" s="27"/>
      <c r="X454" s="27"/>
      <c r="Y454" s="30">
        <v>5820</v>
      </c>
    </row>
    <row r="455" spans="1:25" ht="15.75" thickBot="1" x14ac:dyDescent="0.3">
      <c r="A455" s="1"/>
      <c r="B455" s="1"/>
      <c r="C455" s="1"/>
      <c r="D455" s="1"/>
      <c r="E455" s="1" t="s">
        <v>456</v>
      </c>
      <c r="F455" s="1"/>
      <c r="G455" s="1"/>
      <c r="H455" s="1"/>
      <c r="I455" s="7">
        <v>13368</v>
      </c>
      <c r="J455" s="5"/>
      <c r="K455" s="7">
        <v>30000</v>
      </c>
      <c r="L455" s="5"/>
      <c r="M455" s="7">
        <f>ROUND((I455-K455),5)</f>
        <v>-16632</v>
      </c>
      <c r="N455" s="5"/>
      <c r="O455" s="8">
        <f>ROUND(IF(I455=0, IF(K455=0, 0, SIGN(-K455)), IF(K455=0, SIGN(I455), (I455-K455)/ABS(K455))),5)</f>
        <v>-0.5544</v>
      </c>
      <c r="Q455" s="27"/>
      <c r="R455" s="27"/>
      <c r="S455" s="27"/>
      <c r="T455" s="27"/>
      <c r="U455" s="27"/>
      <c r="V455" s="27" t="s">
        <v>471</v>
      </c>
      <c r="W455" s="27"/>
      <c r="X455" s="27"/>
      <c r="Y455" s="31">
        <v>2750</v>
      </c>
    </row>
    <row r="456" spans="1:25" x14ac:dyDescent="0.25">
      <c r="A456" s="1"/>
      <c r="B456" s="1"/>
      <c r="C456" s="1"/>
      <c r="D456" s="1" t="s">
        <v>457</v>
      </c>
      <c r="E456" s="1"/>
      <c r="F456" s="1"/>
      <c r="G456" s="1"/>
      <c r="H456" s="1"/>
      <c r="I456" s="4">
        <f>ROUND(SUM(I454:I455),5)</f>
        <v>13368</v>
      </c>
      <c r="J456" s="5"/>
      <c r="K456" s="4">
        <f>ROUND(SUM(K454:K455),5)</f>
        <v>30000</v>
      </c>
      <c r="L456" s="5"/>
      <c r="M456" s="4">
        <f>ROUND((I456-K456),5)</f>
        <v>-16632</v>
      </c>
      <c r="N456" s="5"/>
      <c r="O456" s="6">
        <f>ROUND(IF(I456=0, IF(K456=0, 0, SIGN(-K456)), IF(K456=0, SIGN(I456), (I456-K456)/ABS(K456))),5)</f>
        <v>-0.5544</v>
      </c>
      <c r="Q456" s="27"/>
      <c r="R456" s="27"/>
      <c r="S456" s="27"/>
      <c r="T456" s="27"/>
      <c r="U456" s="27" t="s">
        <v>472</v>
      </c>
      <c r="V456" s="27"/>
      <c r="W456" s="27"/>
      <c r="X456" s="27"/>
      <c r="Y456" s="30">
        <f>ROUND(SUM(Y450:Y455),5)</f>
        <v>30095</v>
      </c>
    </row>
    <row r="457" spans="1:25" ht="30" customHeight="1" x14ac:dyDescent="0.25">
      <c r="A457" s="1"/>
      <c r="B457" s="1"/>
      <c r="C457" s="1"/>
      <c r="D457" s="1" t="s">
        <v>458</v>
      </c>
      <c r="E457" s="1"/>
      <c r="F457" s="1"/>
      <c r="G457" s="1"/>
      <c r="H457" s="1"/>
      <c r="I457" s="4"/>
      <c r="J457" s="5"/>
      <c r="K457" s="4"/>
      <c r="L457" s="5"/>
      <c r="M457" s="4"/>
      <c r="N457" s="5"/>
      <c r="O457" s="6"/>
      <c r="Q457" s="27"/>
      <c r="R457" s="27"/>
      <c r="S457" s="27"/>
      <c r="T457" s="27"/>
      <c r="U457" s="27" t="s">
        <v>473</v>
      </c>
      <c r="V457" s="27"/>
      <c r="W457" s="27"/>
      <c r="X457" s="27"/>
      <c r="Y457" s="30"/>
    </row>
    <row r="458" spans="1:25" x14ac:dyDescent="0.25">
      <c r="A458" s="1"/>
      <c r="B458" s="1"/>
      <c r="C458" s="1"/>
      <c r="D458" s="1"/>
      <c r="E458" s="1" t="s">
        <v>459</v>
      </c>
      <c r="F458" s="1"/>
      <c r="G458" s="1"/>
      <c r="H458" s="1"/>
      <c r="I458" s="4">
        <v>-281549.83</v>
      </c>
      <c r="J458" s="5"/>
      <c r="K458" s="4">
        <v>-416585.28</v>
      </c>
      <c r="L458" s="5"/>
      <c r="M458" s="4">
        <f t="shared" ref="M458:M463" si="34">ROUND((I458-K458),5)</f>
        <v>135035.45000000001</v>
      </c>
      <c r="N458" s="5"/>
      <c r="O458" s="6">
        <f t="shared" ref="O458:O463" si="35">ROUND(IF(I458=0, IF(K458=0, 0, SIGN(-K458)), IF(K458=0, SIGN(I458), (I458-K458)/ABS(K458))),5)</f>
        <v>0.32414999999999999</v>
      </c>
      <c r="Q458" s="27"/>
      <c r="R458" s="27"/>
      <c r="S458" s="27"/>
      <c r="T458" s="27"/>
      <c r="U458" s="27"/>
      <c r="V458" s="27" t="s">
        <v>474</v>
      </c>
      <c r="W458" s="27"/>
      <c r="X458" s="27"/>
      <c r="Y458" s="30">
        <v>5000</v>
      </c>
    </row>
    <row r="459" spans="1:25" x14ac:dyDescent="0.25">
      <c r="A459" s="1"/>
      <c r="B459" s="1"/>
      <c r="C459" s="1"/>
      <c r="D459" s="1"/>
      <c r="E459" s="1" t="s">
        <v>460</v>
      </c>
      <c r="F459" s="1"/>
      <c r="G459" s="1"/>
      <c r="H459" s="1"/>
      <c r="I459" s="4">
        <v>97274.55</v>
      </c>
      <c r="J459" s="5"/>
      <c r="K459" s="4">
        <v>158847.76999999999</v>
      </c>
      <c r="L459" s="5"/>
      <c r="M459" s="4">
        <f t="shared" si="34"/>
        <v>-61573.22</v>
      </c>
      <c r="N459" s="5"/>
      <c r="O459" s="6">
        <f t="shared" si="35"/>
        <v>-0.38762000000000002</v>
      </c>
      <c r="Q459" s="27"/>
      <c r="R459" s="27"/>
      <c r="S459" s="27"/>
      <c r="T459" s="27"/>
      <c r="U459" s="27"/>
      <c r="V459" s="27" t="s">
        <v>475</v>
      </c>
      <c r="W459" s="27"/>
      <c r="X459" s="27"/>
      <c r="Y459" s="30">
        <v>992</v>
      </c>
    </row>
    <row r="460" spans="1:25" x14ac:dyDescent="0.25">
      <c r="A460" s="1"/>
      <c r="B460" s="1"/>
      <c r="C460" s="1"/>
      <c r="D460" s="1"/>
      <c r="E460" s="1" t="s">
        <v>461</v>
      </c>
      <c r="F460" s="1"/>
      <c r="G460" s="1"/>
      <c r="H460" s="1"/>
      <c r="I460" s="4">
        <v>74120.27</v>
      </c>
      <c r="J460" s="5"/>
      <c r="K460" s="4">
        <v>116414.56</v>
      </c>
      <c r="L460" s="5"/>
      <c r="M460" s="4">
        <f t="shared" si="34"/>
        <v>-42294.29</v>
      </c>
      <c r="N460" s="5"/>
      <c r="O460" s="6">
        <f t="shared" si="35"/>
        <v>-0.36331000000000002</v>
      </c>
      <c r="Q460" s="27"/>
      <c r="R460" s="27"/>
      <c r="S460" s="27"/>
      <c r="T460" s="27"/>
      <c r="U460" s="27"/>
      <c r="V460" s="27" t="s">
        <v>476</v>
      </c>
      <c r="W460" s="27"/>
      <c r="X460" s="27"/>
      <c r="Y460" s="30">
        <v>650</v>
      </c>
    </row>
    <row r="461" spans="1:25" x14ac:dyDescent="0.25">
      <c r="A461" s="1"/>
      <c r="B461" s="1"/>
      <c r="C461" s="1"/>
      <c r="D461" s="1"/>
      <c r="E461" s="1" t="s">
        <v>462</v>
      </c>
      <c r="F461" s="1"/>
      <c r="G461" s="1"/>
      <c r="H461" s="1"/>
      <c r="I461" s="4">
        <v>57421.24</v>
      </c>
      <c r="J461" s="5"/>
      <c r="K461" s="4">
        <v>73166.05</v>
      </c>
      <c r="L461" s="5"/>
      <c r="M461" s="4">
        <f t="shared" si="34"/>
        <v>-15744.81</v>
      </c>
      <c r="N461" s="5"/>
      <c r="O461" s="6">
        <f t="shared" si="35"/>
        <v>-0.21518999999999999</v>
      </c>
      <c r="Q461" s="27"/>
      <c r="R461" s="27"/>
      <c r="S461" s="27"/>
      <c r="T461" s="27"/>
      <c r="U461" s="27"/>
      <c r="V461" s="27" t="s">
        <v>477</v>
      </c>
      <c r="W461" s="27"/>
      <c r="X461" s="27"/>
      <c r="Y461" s="30">
        <v>720</v>
      </c>
    </row>
    <row r="462" spans="1:25" ht="15.75" thickBot="1" x14ac:dyDescent="0.3">
      <c r="A462" s="1"/>
      <c r="B462" s="1"/>
      <c r="C462" s="1"/>
      <c r="D462" s="1"/>
      <c r="E462" s="1" t="s">
        <v>463</v>
      </c>
      <c r="F462" s="1"/>
      <c r="G462" s="1"/>
      <c r="H462" s="1"/>
      <c r="I462" s="7">
        <v>52733.77</v>
      </c>
      <c r="J462" s="5"/>
      <c r="K462" s="7">
        <v>68156.899999999994</v>
      </c>
      <c r="L462" s="5"/>
      <c r="M462" s="7">
        <f t="shared" si="34"/>
        <v>-15423.13</v>
      </c>
      <c r="N462" s="5"/>
      <c r="O462" s="8">
        <f t="shared" si="35"/>
        <v>-0.22628999999999999</v>
      </c>
      <c r="Q462" s="27"/>
      <c r="R462" s="27"/>
      <c r="S462" s="27"/>
      <c r="T462" s="27"/>
      <c r="U462" s="27"/>
      <c r="V462" s="27" t="s">
        <v>478</v>
      </c>
      <c r="W462" s="27"/>
      <c r="X462" s="27"/>
      <c r="Y462" s="31">
        <v>1940</v>
      </c>
    </row>
    <row r="463" spans="1:25" x14ac:dyDescent="0.25">
      <c r="A463" s="1"/>
      <c r="B463" s="1"/>
      <c r="C463" s="1"/>
      <c r="D463" s="1" t="s">
        <v>464</v>
      </c>
      <c r="E463" s="1"/>
      <c r="F463" s="1"/>
      <c r="G463" s="1"/>
      <c r="H463" s="1"/>
      <c r="I463" s="4">
        <f>ROUND(SUM(I457:I462),5)</f>
        <v>0</v>
      </c>
      <c r="J463" s="5"/>
      <c r="K463" s="4">
        <f>ROUND(SUM(K457:K462),5)</f>
        <v>0</v>
      </c>
      <c r="L463" s="5"/>
      <c r="M463" s="4">
        <f t="shared" si="34"/>
        <v>0</v>
      </c>
      <c r="N463" s="5"/>
      <c r="O463" s="6">
        <f t="shared" si="35"/>
        <v>0</v>
      </c>
      <c r="Q463" s="27"/>
      <c r="R463" s="27"/>
      <c r="S463" s="27"/>
      <c r="T463" s="27"/>
      <c r="U463" s="27" t="s">
        <v>479</v>
      </c>
      <c r="V463" s="27"/>
      <c r="W463" s="27"/>
      <c r="X463" s="27"/>
      <c r="Y463" s="30">
        <f>ROUND(SUM(Y457:Y462),5)</f>
        <v>9302</v>
      </c>
    </row>
    <row r="464" spans="1:25" ht="30" customHeight="1" x14ac:dyDescent="0.25">
      <c r="A464" s="1"/>
      <c r="B464" s="1"/>
      <c r="C464" s="1"/>
      <c r="D464" s="1" t="s">
        <v>465</v>
      </c>
      <c r="E464" s="1"/>
      <c r="F464" s="1"/>
      <c r="G464" s="1"/>
      <c r="H464" s="1"/>
      <c r="I464" s="4"/>
      <c r="J464" s="5"/>
      <c r="K464" s="4"/>
      <c r="L464" s="5"/>
      <c r="M464" s="4"/>
      <c r="N464" s="5"/>
      <c r="O464" s="6"/>
      <c r="Q464" s="27"/>
      <c r="R464" s="27"/>
      <c r="S464" s="27"/>
      <c r="T464" s="27"/>
      <c r="U464" s="27" t="s">
        <v>480</v>
      </c>
      <c r="V464" s="27"/>
      <c r="W464" s="27"/>
      <c r="X464" s="27"/>
      <c r="Y464" s="30"/>
    </row>
    <row r="465" spans="1:25" x14ac:dyDescent="0.25">
      <c r="A465" s="1"/>
      <c r="B465" s="1"/>
      <c r="C465" s="1"/>
      <c r="D465" s="1"/>
      <c r="E465" s="1" t="s">
        <v>466</v>
      </c>
      <c r="F465" s="1"/>
      <c r="G465" s="1"/>
      <c r="H465" s="1"/>
      <c r="I465" s="4"/>
      <c r="J465" s="5"/>
      <c r="K465" s="4"/>
      <c r="L465" s="5"/>
      <c r="M465" s="4"/>
      <c r="N465" s="5"/>
      <c r="O465" s="6"/>
      <c r="Q465" s="27"/>
      <c r="R465" s="27"/>
      <c r="S465" s="27"/>
      <c r="T465" s="27"/>
      <c r="U465" s="27"/>
      <c r="V465" s="27" t="s">
        <v>481</v>
      </c>
      <c r="W465" s="27"/>
      <c r="X465" s="27"/>
      <c r="Y465" s="30">
        <v>17400</v>
      </c>
    </row>
    <row r="466" spans="1:25" x14ac:dyDescent="0.25">
      <c r="A466" s="1"/>
      <c r="B466" s="1"/>
      <c r="C466" s="1"/>
      <c r="D466" s="1"/>
      <c r="E466" s="1"/>
      <c r="F466" s="1" t="s">
        <v>467</v>
      </c>
      <c r="G466" s="1"/>
      <c r="H466" s="1"/>
      <c r="I466" s="4">
        <v>18315.96</v>
      </c>
      <c r="J466" s="5"/>
      <c r="K466" s="4">
        <v>12387.4</v>
      </c>
      <c r="L466" s="5"/>
      <c r="M466" s="4">
        <f t="shared" ref="M466:M471" si="36">ROUND((I466-K466),5)</f>
        <v>5928.56</v>
      </c>
      <c r="N466" s="5"/>
      <c r="O466" s="6">
        <f t="shared" ref="O466:O471" si="37">ROUND(IF(I466=0, IF(K466=0, 0, SIGN(-K466)), IF(K466=0, SIGN(I466), (I466-K466)/ABS(K466))),5)</f>
        <v>0.47860000000000003</v>
      </c>
      <c r="Q466" s="27"/>
      <c r="R466" s="27"/>
      <c r="S466" s="27"/>
      <c r="T466" s="27"/>
      <c r="U466" s="27"/>
      <c r="V466" s="27" t="s">
        <v>482</v>
      </c>
      <c r="W466" s="27"/>
      <c r="X466" s="27"/>
      <c r="Y466" s="30">
        <v>3755</v>
      </c>
    </row>
    <row r="467" spans="1:25" x14ac:dyDescent="0.25">
      <c r="A467" s="1"/>
      <c r="B467" s="1"/>
      <c r="C467" s="1"/>
      <c r="D467" s="1"/>
      <c r="E467" s="1"/>
      <c r="F467" s="1" t="s">
        <v>468</v>
      </c>
      <c r="G467" s="1"/>
      <c r="H467" s="1"/>
      <c r="I467" s="4">
        <v>10100.09</v>
      </c>
      <c r="J467" s="5"/>
      <c r="K467" s="4">
        <v>8181.75</v>
      </c>
      <c r="L467" s="5"/>
      <c r="M467" s="4">
        <f t="shared" si="36"/>
        <v>1918.34</v>
      </c>
      <c r="N467" s="5"/>
      <c r="O467" s="6">
        <f t="shared" si="37"/>
        <v>0.23447000000000001</v>
      </c>
      <c r="Q467" s="27"/>
      <c r="R467" s="27"/>
      <c r="S467" s="27"/>
      <c r="T467" s="27"/>
      <c r="U467" s="27"/>
      <c r="V467" s="27" t="s">
        <v>483</v>
      </c>
      <c r="W467" s="27"/>
      <c r="X467" s="27"/>
      <c r="Y467" s="30">
        <v>3300</v>
      </c>
    </row>
    <row r="468" spans="1:25" x14ac:dyDescent="0.25">
      <c r="A468" s="1"/>
      <c r="B468" s="1"/>
      <c r="C468" s="1"/>
      <c r="D468" s="1"/>
      <c r="E468" s="1"/>
      <c r="F468" s="1" t="s">
        <v>469</v>
      </c>
      <c r="G468" s="1"/>
      <c r="H468" s="1"/>
      <c r="I468" s="4">
        <v>3403.22</v>
      </c>
      <c r="J468" s="5"/>
      <c r="K468" s="4">
        <v>2529.42</v>
      </c>
      <c r="L468" s="5"/>
      <c r="M468" s="4">
        <f t="shared" si="36"/>
        <v>873.8</v>
      </c>
      <c r="N468" s="5"/>
      <c r="O468" s="6">
        <f t="shared" si="37"/>
        <v>0.34544999999999998</v>
      </c>
      <c r="Q468" s="27"/>
      <c r="R468" s="27"/>
      <c r="S468" s="27"/>
      <c r="T468" s="27"/>
      <c r="U468" s="27"/>
      <c r="V468" s="27" t="s">
        <v>484</v>
      </c>
      <c r="W468" s="27"/>
      <c r="X468" s="27"/>
      <c r="Y468" s="30">
        <v>1100</v>
      </c>
    </row>
    <row r="469" spans="1:25" ht="15.75" thickBot="1" x14ac:dyDescent="0.3">
      <c r="A469" s="1"/>
      <c r="B469" s="1"/>
      <c r="C469" s="1"/>
      <c r="D469" s="1"/>
      <c r="E469" s="1"/>
      <c r="F469" s="1" t="s">
        <v>470</v>
      </c>
      <c r="G469" s="1"/>
      <c r="H469" s="1"/>
      <c r="I469" s="4">
        <v>6197.13</v>
      </c>
      <c r="J469" s="5"/>
      <c r="K469" s="4">
        <v>4596.43</v>
      </c>
      <c r="L469" s="5"/>
      <c r="M469" s="4">
        <f t="shared" si="36"/>
        <v>1600.7</v>
      </c>
      <c r="N469" s="5"/>
      <c r="O469" s="6">
        <f t="shared" si="37"/>
        <v>0.34825</v>
      </c>
      <c r="Q469" s="27"/>
      <c r="R469" s="27"/>
      <c r="S469" s="27"/>
      <c r="T469" s="27"/>
      <c r="U469" s="27"/>
      <c r="V469" s="27" t="s">
        <v>485</v>
      </c>
      <c r="W469" s="27"/>
      <c r="X469" s="27"/>
      <c r="Y469" s="31">
        <v>4426</v>
      </c>
    </row>
    <row r="470" spans="1:25" ht="15.75" thickBot="1" x14ac:dyDescent="0.3">
      <c r="A470" s="1"/>
      <c r="B470" s="1"/>
      <c r="C470" s="1"/>
      <c r="D470" s="1"/>
      <c r="E470" s="1"/>
      <c r="F470" s="1" t="s">
        <v>471</v>
      </c>
      <c r="G470" s="1"/>
      <c r="H470" s="1"/>
      <c r="I470" s="7">
        <v>2666.64</v>
      </c>
      <c r="J470" s="5"/>
      <c r="K470" s="7">
        <v>3396.72</v>
      </c>
      <c r="L470" s="5"/>
      <c r="M470" s="7">
        <f t="shared" si="36"/>
        <v>-730.08</v>
      </c>
      <c r="N470" s="5"/>
      <c r="O470" s="8">
        <f t="shared" si="37"/>
        <v>-0.21493999999999999</v>
      </c>
      <c r="Q470" s="27"/>
      <c r="R470" s="27"/>
      <c r="S470" s="27"/>
      <c r="T470" s="27"/>
      <c r="U470" s="27" t="s">
        <v>486</v>
      </c>
      <c r="V470" s="27"/>
      <c r="W470" s="27"/>
      <c r="X470" s="27"/>
      <c r="Y470" s="30">
        <f>ROUND(SUM(Y464:Y469),5)</f>
        <v>29981</v>
      </c>
    </row>
    <row r="471" spans="1:25" x14ac:dyDescent="0.25">
      <c r="A471" s="1"/>
      <c r="B471" s="1"/>
      <c r="C471" s="1"/>
      <c r="D471" s="1"/>
      <c r="E471" s="1" t="s">
        <v>472</v>
      </c>
      <c r="F471" s="1"/>
      <c r="G471" s="1"/>
      <c r="H471" s="1"/>
      <c r="I471" s="4">
        <f>ROUND(SUM(I465:I470),5)</f>
        <v>40683.040000000001</v>
      </c>
      <c r="J471" s="5"/>
      <c r="K471" s="4">
        <f>ROUND(SUM(K465:K470),5)</f>
        <v>31091.72</v>
      </c>
      <c r="L471" s="5"/>
      <c r="M471" s="4">
        <f t="shared" si="36"/>
        <v>9591.32</v>
      </c>
      <c r="N471" s="5"/>
      <c r="O471" s="6">
        <f t="shared" si="37"/>
        <v>0.30847999999999998</v>
      </c>
      <c r="Q471" s="27"/>
      <c r="R471" s="27"/>
      <c r="S471" s="27"/>
      <c r="T471" s="27"/>
      <c r="U471" s="27" t="s">
        <v>487</v>
      </c>
      <c r="V471" s="27"/>
      <c r="W471" s="27"/>
      <c r="X471" s="27"/>
      <c r="Y471" s="30"/>
    </row>
    <row r="472" spans="1:25" ht="30" customHeight="1" x14ac:dyDescent="0.25">
      <c r="A472" s="1"/>
      <c r="B472" s="1"/>
      <c r="C472" s="1"/>
      <c r="D472" s="1"/>
      <c r="E472" s="1" t="s">
        <v>473</v>
      </c>
      <c r="F472" s="1"/>
      <c r="G472" s="1"/>
      <c r="H472" s="1"/>
      <c r="I472" s="4"/>
      <c r="J472" s="5"/>
      <c r="K472" s="4"/>
      <c r="L472" s="5"/>
      <c r="M472" s="4"/>
      <c r="N472" s="5"/>
      <c r="O472" s="6"/>
      <c r="Q472" s="27"/>
      <c r="R472" s="27"/>
      <c r="S472" s="27"/>
      <c r="T472" s="27"/>
      <c r="U472" s="27"/>
      <c r="V472" s="27" t="s">
        <v>488</v>
      </c>
      <c r="W472" s="27"/>
      <c r="X472" s="27"/>
      <c r="Y472" s="30">
        <v>3678</v>
      </c>
    </row>
    <row r="473" spans="1:25" x14ac:dyDescent="0.25">
      <c r="A473" s="1"/>
      <c r="B473" s="1"/>
      <c r="C473" s="1"/>
      <c r="D473" s="1"/>
      <c r="E473" s="1"/>
      <c r="F473" s="1" t="s">
        <v>474</v>
      </c>
      <c r="G473" s="1"/>
      <c r="H473" s="1"/>
      <c r="I473" s="4">
        <v>6109.95</v>
      </c>
      <c r="J473" s="5"/>
      <c r="K473" s="4">
        <v>4905.38</v>
      </c>
      <c r="L473" s="5"/>
      <c r="M473" s="4">
        <f t="shared" ref="M473:M478" si="38">ROUND((I473-K473),5)</f>
        <v>1204.57</v>
      </c>
      <c r="N473" s="5"/>
      <c r="O473" s="6">
        <f t="shared" ref="O473:O478" si="39">ROUND(IF(I473=0, IF(K473=0, 0, SIGN(-K473)), IF(K473=0, SIGN(I473), (I473-K473)/ABS(K473))),5)</f>
        <v>0.24556</v>
      </c>
      <c r="Q473" s="27"/>
      <c r="R473" s="27"/>
      <c r="S473" s="27"/>
      <c r="T473" s="27"/>
      <c r="U473" s="27"/>
      <c r="V473" s="27" t="s">
        <v>489</v>
      </c>
      <c r="W473" s="27"/>
      <c r="X473" s="27"/>
      <c r="Y473" s="30">
        <v>1908</v>
      </c>
    </row>
    <row r="474" spans="1:25" x14ac:dyDescent="0.25">
      <c r="A474" s="1"/>
      <c r="B474" s="1"/>
      <c r="C474" s="1"/>
      <c r="D474" s="1"/>
      <c r="E474" s="1"/>
      <c r="F474" s="1" t="s">
        <v>475</v>
      </c>
      <c r="G474" s="1"/>
      <c r="H474" s="1"/>
      <c r="I474" s="4">
        <v>1036.7</v>
      </c>
      <c r="J474" s="5"/>
      <c r="K474" s="4">
        <v>992.32</v>
      </c>
      <c r="L474" s="5"/>
      <c r="M474" s="4">
        <f t="shared" si="38"/>
        <v>44.38</v>
      </c>
      <c r="N474" s="5"/>
      <c r="O474" s="6">
        <f t="shared" si="39"/>
        <v>4.4720000000000003E-2</v>
      </c>
      <c r="Q474" s="27"/>
      <c r="R474" s="27"/>
      <c r="S474" s="27"/>
      <c r="T474" s="27"/>
      <c r="U474" s="27"/>
      <c r="V474" s="27" t="s">
        <v>490</v>
      </c>
      <c r="W474" s="27"/>
      <c r="X474" s="27"/>
      <c r="Y474" s="30">
        <v>1398</v>
      </c>
    </row>
    <row r="475" spans="1:25" x14ac:dyDescent="0.25">
      <c r="A475" s="1"/>
      <c r="B475" s="1"/>
      <c r="C475" s="1"/>
      <c r="D475" s="1"/>
      <c r="E475" s="1"/>
      <c r="F475" s="1" t="s">
        <v>476</v>
      </c>
      <c r="G475" s="1"/>
      <c r="H475" s="1"/>
      <c r="I475" s="4">
        <v>690.19</v>
      </c>
      <c r="J475" s="5"/>
      <c r="K475" s="4">
        <v>683.41</v>
      </c>
      <c r="L475" s="5"/>
      <c r="M475" s="4">
        <f t="shared" si="38"/>
        <v>6.78</v>
      </c>
      <c r="N475" s="5"/>
      <c r="O475" s="6">
        <f t="shared" si="39"/>
        <v>9.92E-3</v>
      </c>
      <c r="Q475" s="27"/>
      <c r="R475" s="27"/>
      <c r="S475" s="27"/>
      <c r="T475" s="27"/>
      <c r="U475" s="27"/>
      <c r="V475" s="27" t="s">
        <v>491</v>
      </c>
      <c r="W475" s="27"/>
      <c r="X475" s="27"/>
      <c r="Y475" s="30">
        <v>1572</v>
      </c>
    </row>
    <row r="476" spans="1:25" ht="15.75" thickBot="1" x14ac:dyDescent="0.3">
      <c r="A476" s="1"/>
      <c r="B476" s="1"/>
      <c r="C476" s="1"/>
      <c r="D476" s="1"/>
      <c r="E476" s="1"/>
      <c r="F476" s="1" t="s">
        <v>477</v>
      </c>
      <c r="G476" s="1"/>
      <c r="H476" s="1"/>
      <c r="I476" s="4">
        <v>738.69</v>
      </c>
      <c r="J476" s="5"/>
      <c r="K476" s="4">
        <v>552.70000000000005</v>
      </c>
      <c r="L476" s="5"/>
      <c r="M476" s="4">
        <f t="shared" si="38"/>
        <v>185.99</v>
      </c>
      <c r="N476" s="5"/>
      <c r="O476" s="6">
        <f t="shared" si="39"/>
        <v>0.33650999999999998</v>
      </c>
      <c r="Q476" s="27"/>
      <c r="R476" s="27"/>
      <c r="S476" s="27"/>
      <c r="T476" s="27"/>
      <c r="U476" s="27"/>
      <c r="V476" s="27" t="s">
        <v>492</v>
      </c>
      <c r="W476" s="27"/>
      <c r="X476" s="27"/>
      <c r="Y476" s="31">
        <v>734</v>
      </c>
    </row>
    <row r="477" spans="1:25" ht="15.75" thickBot="1" x14ac:dyDescent="0.3">
      <c r="A477" s="1"/>
      <c r="B477" s="1"/>
      <c r="C477" s="1"/>
      <c r="D477" s="1"/>
      <c r="E477" s="1"/>
      <c r="F477" s="1" t="s">
        <v>478</v>
      </c>
      <c r="G477" s="1"/>
      <c r="H477" s="1"/>
      <c r="I477" s="7">
        <v>1521.47</v>
      </c>
      <c r="J477" s="5"/>
      <c r="K477" s="7">
        <v>3179.43</v>
      </c>
      <c r="L477" s="5"/>
      <c r="M477" s="7">
        <f t="shared" si="38"/>
        <v>-1657.96</v>
      </c>
      <c r="N477" s="5"/>
      <c r="O477" s="8">
        <f t="shared" si="39"/>
        <v>-0.52146000000000003</v>
      </c>
      <c r="Q477" s="27"/>
      <c r="R477" s="27"/>
      <c r="S477" s="27"/>
      <c r="T477" s="27"/>
      <c r="U477" s="27" t="s">
        <v>493</v>
      </c>
      <c r="V477" s="27"/>
      <c r="W477" s="27"/>
      <c r="X477" s="27"/>
      <c r="Y477" s="30">
        <f>ROUND(SUM(Y471:Y476),5)</f>
        <v>9290</v>
      </c>
    </row>
    <row r="478" spans="1:25" x14ac:dyDescent="0.25">
      <c r="A478" s="1"/>
      <c r="B478" s="1"/>
      <c r="C478" s="1"/>
      <c r="D478" s="1"/>
      <c r="E478" s="1" t="s">
        <v>479</v>
      </c>
      <c r="F478" s="1"/>
      <c r="G478" s="1"/>
      <c r="H478" s="1"/>
      <c r="I478" s="4">
        <f>ROUND(SUM(I472:I477),5)</f>
        <v>10097</v>
      </c>
      <c r="J478" s="5"/>
      <c r="K478" s="4">
        <f>ROUND(SUM(K472:K477),5)</f>
        <v>10313.24</v>
      </c>
      <c r="L478" s="5"/>
      <c r="M478" s="4">
        <f t="shared" si="38"/>
        <v>-216.24</v>
      </c>
      <c r="N478" s="5"/>
      <c r="O478" s="6">
        <f t="shared" si="39"/>
        <v>-2.0969999999999999E-2</v>
      </c>
      <c r="Q478" s="27"/>
      <c r="R478" s="27"/>
      <c r="S478" s="27"/>
      <c r="T478" s="27"/>
      <c r="U478" s="27" t="s">
        <v>494</v>
      </c>
      <c r="V478" s="27"/>
      <c r="W478" s="27"/>
      <c r="X478" s="27"/>
      <c r="Y478" s="30"/>
    </row>
    <row r="479" spans="1:25" ht="30" customHeight="1" thickBot="1" x14ac:dyDescent="0.3">
      <c r="A479" s="1"/>
      <c r="B479" s="1"/>
      <c r="C479" s="1"/>
      <c r="D479" s="1"/>
      <c r="E479" s="1" t="s">
        <v>480</v>
      </c>
      <c r="F479" s="1"/>
      <c r="G479" s="1"/>
      <c r="H479" s="1"/>
      <c r="I479" s="4"/>
      <c r="J479" s="5"/>
      <c r="K479" s="4"/>
      <c r="L479" s="5"/>
      <c r="M479" s="4"/>
      <c r="N479" s="5"/>
      <c r="O479" s="6"/>
      <c r="Q479" s="27"/>
      <c r="R479" s="27"/>
      <c r="S479" s="27"/>
      <c r="T479" s="27"/>
      <c r="U479" s="27"/>
      <c r="V479" s="27" t="s">
        <v>501</v>
      </c>
      <c r="W479" s="27"/>
      <c r="X479" s="27"/>
      <c r="Y479" s="31">
        <v>4785</v>
      </c>
    </row>
    <row r="480" spans="1:25" x14ac:dyDescent="0.25">
      <c r="A480" s="1"/>
      <c r="B480" s="1"/>
      <c r="C480" s="1"/>
      <c r="D480" s="1"/>
      <c r="E480" s="1"/>
      <c r="F480" s="1" t="s">
        <v>481</v>
      </c>
      <c r="G480" s="1"/>
      <c r="H480" s="1"/>
      <c r="I480" s="4">
        <v>19867.439999999999</v>
      </c>
      <c r="J480" s="5"/>
      <c r="K480" s="4">
        <v>14215.05</v>
      </c>
      <c r="L480" s="5"/>
      <c r="M480" s="4">
        <f t="shared" ref="M480:M485" si="40">ROUND((I480-K480),5)</f>
        <v>5652.39</v>
      </c>
      <c r="N480" s="5"/>
      <c r="O480" s="6">
        <f t="shared" ref="O480:O485" si="41">ROUND(IF(I480=0, IF(K480=0, 0, SIGN(-K480)), IF(K480=0, SIGN(I480), (I480-K480)/ABS(K480))),5)</f>
        <v>0.39762999999999998</v>
      </c>
      <c r="Q480" s="27"/>
      <c r="R480" s="27"/>
      <c r="S480" s="27"/>
      <c r="T480" s="27"/>
      <c r="U480" s="27" t="s">
        <v>502</v>
      </c>
      <c r="V480" s="27"/>
      <c r="W480" s="27"/>
      <c r="X480" s="27"/>
      <c r="Y480" s="30">
        <f>ROUND(SUM(Y478:Y479),5)</f>
        <v>4785</v>
      </c>
    </row>
    <row r="481" spans="1:25" x14ac:dyDescent="0.25">
      <c r="A481" s="1"/>
      <c r="B481" s="1"/>
      <c r="C481" s="1"/>
      <c r="D481" s="1"/>
      <c r="E481" s="1"/>
      <c r="F481" s="1" t="s">
        <v>482</v>
      </c>
      <c r="G481" s="1"/>
      <c r="H481" s="1"/>
      <c r="I481" s="4">
        <v>5815.07</v>
      </c>
      <c r="J481" s="5"/>
      <c r="K481" s="4">
        <v>1798.25</v>
      </c>
      <c r="L481" s="5"/>
      <c r="M481" s="4">
        <f t="shared" si="40"/>
        <v>4016.82</v>
      </c>
      <c r="N481" s="5"/>
      <c r="O481" s="6">
        <f t="shared" si="41"/>
        <v>2.2337400000000001</v>
      </c>
      <c r="Q481" s="27"/>
      <c r="R481" s="27"/>
      <c r="S481" s="27"/>
      <c r="T481" s="27"/>
      <c r="U481" s="27" t="s">
        <v>503</v>
      </c>
      <c r="V481" s="27"/>
      <c r="W481" s="27"/>
      <c r="X481" s="27"/>
      <c r="Y481" s="30"/>
    </row>
    <row r="482" spans="1:25" x14ac:dyDescent="0.25">
      <c r="A482" s="1"/>
      <c r="B482" s="1"/>
      <c r="C482" s="1"/>
      <c r="D482" s="1"/>
      <c r="E482" s="1"/>
      <c r="F482" s="1" t="s">
        <v>483</v>
      </c>
      <c r="G482" s="1"/>
      <c r="H482" s="1"/>
      <c r="I482" s="4">
        <v>3370.15</v>
      </c>
      <c r="J482" s="5"/>
      <c r="K482" s="4">
        <v>1500.54</v>
      </c>
      <c r="L482" s="5"/>
      <c r="M482" s="4">
        <f t="shared" si="40"/>
        <v>1869.61</v>
      </c>
      <c r="N482" s="5"/>
      <c r="O482" s="6">
        <f t="shared" si="41"/>
        <v>1.24596</v>
      </c>
      <c r="Q482" s="27"/>
      <c r="R482" s="27"/>
      <c r="S482" s="27"/>
      <c r="T482" s="27"/>
      <c r="U482" s="27"/>
      <c r="V482" s="27" t="s">
        <v>504</v>
      </c>
      <c r="W482" s="27"/>
      <c r="X482" s="27"/>
      <c r="Y482" s="30">
        <v>59</v>
      </c>
    </row>
    <row r="483" spans="1:25" x14ac:dyDescent="0.25">
      <c r="A483" s="1"/>
      <c r="B483" s="1"/>
      <c r="C483" s="1"/>
      <c r="D483" s="1"/>
      <c r="E483" s="1"/>
      <c r="F483" s="1" t="s">
        <v>484</v>
      </c>
      <c r="G483" s="1"/>
      <c r="H483" s="1"/>
      <c r="I483" s="4">
        <v>977.28</v>
      </c>
      <c r="J483" s="5"/>
      <c r="K483" s="4">
        <v>722.75</v>
      </c>
      <c r="L483" s="5"/>
      <c r="M483" s="4">
        <f t="shared" si="40"/>
        <v>254.53</v>
      </c>
      <c r="N483" s="5"/>
      <c r="O483" s="6">
        <f t="shared" si="41"/>
        <v>0.35216999999999998</v>
      </c>
      <c r="Q483" s="27"/>
      <c r="R483" s="27"/>
      <c r="S483" s="27"/>
      <c r="T483" s="27"/>
      <c r="U483" s="27"/>
      <c r="V483" s="27" t="s">
        <v>507</v>
      </c>
      <c r="W483" s="27"/>
      <c r="X483" s="27"/>
      <c r="Y483" s="30"/>
    </row>
    <row r="484" spans="1:25" ht="15.75" thickBot="1" x14ac:dyDescent="0.3">
      <c r="A484" s="1"/>
      <c r="B484" s="1"/>
      <c r="C484" s="1"/>
      <c r="D484" s="1"/>
      <c r="E484" s="1"/>
      <c r="F484" s="1" t="s">
        <v>485</v>
      </c>
      <c r="G484" s="1"/>
      <c r="H484" s="1"/>
      <c r="I484" s="7">
        <v>4480.63</v>
      </c>
      <c r="J484" s="5"/>
      <c r="K484" s="7">
        <v>3973.98</v>
      </c>
      <c r="L484" s="5"/>
      <c r="M484" s="7">
        <f t="shared" si="40"/>
        <v>506.65</v>
      </c>
      <c r="N484" s="5"/>
      <c r="O484" s="8">
        <f t="shared" si="41"/>
        <v>0.12748999999999999</v>
      </c>
      <c r="Q484" s="27"/>
      <c r="R484" s="27"/>
      <c r="S484" s="27"/>
      <c r="T484" s="27"/>
      <c r="U484" s="27"/>
      <c r="V484" s="27" t="s">
        <v>508</v>
      </c>
      <c r="W484" s="27"/>
      <c r="X484" s="27"/>
      <c r="Y484" s="30">
        <v>2440</v>
      </c>
    </row>
    <row r="485" spans="1:25" ht="15.75" thickBot="1" x14ac:dyDescent="0.3">
      <c r="A485" s="1"/>
      <c r="B485" s="1"/>
      <c r="C485" s="1"/>
      <c r="D485" s="1"/>
      <c r="E485" s="1" t="s">
        <v>486</v>
      </c>
      <c r="F485" s="1"/>
      <c r="G485" s="1"/>
      <c r="H485" s="1"/>
      <c r="I485" s="4">
        <f>ROUND(SUM(I479:I484),5)</f>
        <v>34510.57</v>
      </c>
      <c r="J485" s="5"/>
      <c r="K485" s="4">
        <f>ROUND(SUM(K479:K484),5)</f>
        <v>22210.57</v>
      </c>
      <c r="L485" s="5"/>
      <c r="M485" s="4">
        <f t="shared" si="40"/>
        <v>12300</v>
      </c>
      <c r="N485" s="5"/>
      <c r="O485" s="6">
        <f t="shared" si="41"/>
        <v>0.55379</v>
      </c>
      <c r="Q485" s="27"/>
      <c r="R485" s="27"/>
      <c r="S485" s="27"/>
      <c r="T485" s="27"/>
      <c r="U485" s="27"/>
      <c r="V485" s="27" t="s">
        <v>509</v>
      </c>
      <c r="W485" s="27"/>
      <c r="X485" s="27"/>
      <c r="Y485" s="31">
        <v>2543</v>
      </c>
    </row>
    <row r="486" spans="1:25" ht="30" customHeight="1" x14ac:dyDescent="0.25">
      <c r="A486" s="1"/>
      <c r="B486" s="1"/>
      <c r="C486" s="1"/>
      <c r="D486" s="1"/>
      <c r="E486" s="1" t="s">
        <v>487</v>
      </c>
      <c r="F486" s="1"/>
      <c r="G486" s="1"/>
      <c r="H486" s="1"/>
      <c r="I486" s="4"/>
      <c r="J486" s="5"/>
      <c r="K486" s="4"/>
      <c r="L486" s="5"/>
      <c r="M486" s="4"/>
      <c r="N486" s="5"/>
      <c r="O486" s="6"/>
      <c r="Q486" s="27"/>
      <c r="R486" s="27"/>
      <c r="S486" s="27"/>
      <c r="T486" s="27"/>
      <c r="U486" s="27" t="s">
        <v>510</v>
      </c>
      <c r="V486" s="27"/>
      <c r="W486" s="27"/>
      <c r="X486" s="27"/>
      <c r="Y486" s="30">
        <f>ROUND(SUM(Y481:Y485),5)</f>
        <v>5042</v>
      </c>
    </row>
    <row r="487" spans="1:25" x14ac:dyDescent="0.25">
      <c r="A487" s="1"/>
      <c r="B487" s="1"/>
      <c r="C487" s="1"/>
      <c r="D487" s="1"/>
      <c r="E487" s="1"/>
      <c r="F487" s="1" t="s">
        <v>488</v>
      </c>
      <c r="G487" s="1"/>
      <c r="H487" s="1"/>
      <c r="I487" s="4">
        <v>3378.43</v>
      </c>
      <c r="J487" s="5"/>
      <c r="K487" s="4">
        <v>4708.3500000000004</v>
      </c>
      <c r="L487" s="5"/>
      <c r="M487" s="4">
        <f t="shared" ref="M487:M492" si="42">ROUND((I487-K487),5)</f>
        <v>-1329.92</v>
      </c>
      <c r="N487" s="5"/>
      <c r="O487" s="6">
        <f t="shared" ref="O487:O492" si="43">ROUND(IF(I487=0, IF(K487=0, 0, SIGN(-K487)), IF(K487=0, SIGN(I487), (I487-K487)/ABS(K487))),5)</f>
        <v>-0.28245999999999999</v>
      </c>
      <c r="Q487" s="27"/>
      <c r="R487" s="27"/>
      <c r="S487" s="27"/>
      <c r="T487" s="27"/>
      <c r="U487" s="27" t="s">
        <v>511</v>
      </c>
      <c r="V487" s="27"/>
      <c r="W487" s="27"/>
      <c r="X487" s="27"/>
      <c r="Y487" s="30"/>
    </row>
    <row r="488" spans="1:25" x14ac:dyDescent="0.25">
      <c r="A488" s="1"/>
      <c r="B488" s="1"/>
      <c r="C488" s="1"/>
      <c r="D488" s="1"/>
      <c r="E488" s="1"/>
      <c r="F488" s="1" t="s">
        <v>489</v>
      </c>
      <c r="G488" s="1"/>
      <c r="H488" s="1"/>
      <c r="I488" s="4">
        <v>1083.3499999999999</v>
      </c>
      <c r="J488" s="5"/>
      <c r="K488" s="4">
        <v>2164.98</v>
      </c>
      <c r="L488" s="5"/>
      <c r="M488" s="4">
        <f t="shared" si="42"/>
        <v>-1081.6300000000001</v>
      </c>
      <c r="N488" s="5"/>
      <c r="O488" s="6">
        <f t="shared" si="43"/>
        <v>-0.49959999999999999</v>
      </c>
      <c r="Q488" s="27"/>
      <c r="R488" s="27"/>
      <c r="S488" s="27"/>
      <c r="T488" s="27"/>
      <c r="U488" s="27"/>
      <c r="V488" s="27" t="s">
        <v>512</v>
      </c>
      <c r="W488" s="27"/>
      <c r="X488" s="27"/>
      <c r="Y488" s="30"/>
    </row>
    <row r="489" spans="1:25" x14ac:dyDescent="0.25">
      <c r="A489" s="1"/>
      <c r="B489" s="1"/>
      <c r="C489" s="1"/>
      <c r="D489" s="1"/>
      <c r="E489" s="1"/>
      <c r="F489" s="1" t="s">
        <v>490</v>
      </c>
      <c r="G489" s="1"/>
      <c r="H489" s="1"/>
      <c r="I489" s="4">
        <v>958.76</v>
      </c>
      <c r="J489" s="5"/>
      <c r="K489" s="4">
        <v>1350.06</v>
      </c>
      <c r="L489" s="5"/>
      <c r="M489" s="4">
        <f t="shared" si="42"/>
        <v>-391.3</v>
      </c>
      <c r="N489" s="5"/>
      <c r="O489" s="6">
        <f t="shared" si="43"/>
        <v>-0.28983999999999999</v>
      </c>
      <c r="Q489" s="27"/>
      <c r="R489" s="27"/>
      <c r="S489" s="27"/>
      <c r="T489" s="27"/>
      <c r="U489" s="27"/>
      <c r="V489" s="27"/>
      <c r="W489" s="27" t="s">
        <v>513</v>
      </c>
      <c r="X489" s="27"/>
      <c r="Y489" s="30">
        <v>3036</v>
      </c>
    </row>
    <row r="490" spans="1:25" ht="15.75" thickBot="1" x14ac:dyDescent="0.3">
      <c r="A490" s="1"/>
      <c r="B490" s="1"/>
      <c r="C490" s="1"/>
      <c r="D490" s="1"/>
      <c r="E490" s="1"/>
      <c r="F490" s="1" t="s">
        <v>491</v>
      </c>
      <c r="G490" s="1"/>
      <c r="H490" s="1"/>
      <c r="I490" s="4">
        <v>680.82</v>
      </c>
      <c r="J490" s="5"/>
      <c r="K490" s="4">
        <v>2248.2199999999998</v>
      </c>
      <c r="L490" s="5"/>
      <c r="M490" s="4">
        <f t="shared" si="42"/>
        <v>-1567.4</v>
      </c>
      <c r="N490" s="5"/>
      <c r="O490" s="6">
        <f t="shared" si="43"/>
        <v>-0.69716999999999996</v>
      </c>
      <c r="Q490" s="27"/>
      <c r="R490" s="27"/>
      <c r="S490" s="27"/>
      <c r="T490" s="27"/>
      <c r="U490" s="27"/>
      <c r="V490" s="27"/>
      <c r="W490" s="27" t="s">
        <v>514</v>
      </c>
      <c r="X490" s="27"/>
      <c r="Y490" s="31">
        <v>14346</v>
      </c>
    </row>
    <row r="491" spans="1:25" ht="15.75" thickBot="1" x14ac:dyDescent="0.3">
      <c r="A491" s="1"/>
      <c r="B491" s="1"/>
      <c r="C491" s="1"/>
      <c r="D491" s="1"/>
      <c r="E491" s="1"/>
      <c r="F491" s="1" t="s">
        <v>492</v>
      </c>
      <c r="G491" s="1"/>
      <c r="H491" s="1"/>
      <c r="I491" s="7">
        <v>481.4</v>
      </c>
      <c r="J491" s="5"/>
      <c r="K491" s="7">
        <v>1010.7</v>
      </c>
      <c r="L491" s="5"/>
      <c r="M491" s="7">
        <f t="shared" si="42"/>
        <v>-529.29999999999995</v>
      </c>
      <c r="N491" s="5"/>
      <c r="O491" s="8">
        <f t="shared" si="43"/>
        <v>-0.52370000000000005</v>
      </c>
      <c r="Q491" s="27"/>
      <c r="R491" s="27"/>
      <c r="S491" s="27"/>
      <c r="T491" s="27"/>
      <c r="U491" s="27"/>
      <c r="V491" s="27" t="s">
        <v>515</v>
      </c>
      <c r="W491" s="27"/>
      <c r="X491" s="27"/>
      <c r="Y491" s="30">
        <f>ROUND(SUM(Y488:Y490),5)</f>
        <v>17382</v>
      </c>
    </row>
    <row r="492" spans="1:25" x14ac:dyDescent="0.25">
      <c r="A492" s="1"/>
      <c r="B492" s="1"/>
      <c r="C492" s="1"/>
      <c r="D492" s="1"/>
      <c r="E492" s="1" t="s">
        <v>493</v>
      </c>
      <c r="F492" s="1"/>
      <c r="G492" s="1"/>
      <c r="H492" s="1"/>
      <c r="I492" s="4">
        <f>ROUND(SUM(I486:I491),5)</f>
        <v>6582.76</v>
      </c>
      <c r="J492" s="5"/>
      <c r="K492" s="4">
        <f>ROUND(SUM(K486:K491),5)</f>
        <v>11482.31</v>
      </c>
      <c r="L492" s="5"/>
      <c r="M492" s="4">
        <f t="shared" si="42"/>
        <v>-4899.55</v>
      </c>
      <c r="N492" s="5"/>
      <c r="O492" s="6">
        <f t="shared" si="43"/>
        <v>-0.42670000000000002</v>
      </c>
      <c r="Q492" s="27"/>
      <c r="R492" s="27"/>
      <c r="S492" s="27"/>
      <c r="T492" s="27"/>
      <c r="U492" s="27"/>
      <c r="V492" s="27" t="s">
        <v>516</v>
      </c>
      <c r="W492" s="27"/>
      <c r="X492" s="27"/>
      <c r="Y492" s="30"/>
    </row>
    <row r="493" spans="1:25" ht="30" customHeight="1" x14ac:dyDescent="0.25">
      <c r="A493" s="1"/>
      <c r="B493" s="1"/>
      <c r="C493" s="1"/>
      <c r="D493" s="1"/>
      <c r="E493" s="1" t="s">
        <v>494</v>
      </c>
      <c r="F493" s="1"/>
      <c r="G493" s="1"/>
      <c r="H493" s="1"/>
      <c r="I493" s="4"/>
      <c r="J493" s="5"/>
      <c r="K493" s="4"/>
      <c r="L493" s="5"/>
      <c r="M493" s="4"/>
      <c r="N493" s="5"/>
      <c r="O493" s="6"/>
      <c r="Q493" s="27"/>
      <c r="R493" s="27"/>
      <c r="S493" s="27"/>
      <c r="T493" s="27"/>
      <c r="U493" s="27"/>
      <c r="V493" s="27"/>
      <c r="W493" s="27" t="s">
        <v>517</v>
      </c>
      <c r="X493" s="27"/>
      <c r="Y493" s="30">
        <v>984</v>
      </c>
    </row>
    <row r="494" spans="1:25" ht="15.75" thickBot="1" x14ac:dyDescent="0.3">
      <c r="A494" s="1"/>
      <c r="B494" s="1"/>
      <c r="C494" s="1"/>
      <c r="D494" s="1"/>
      <c r="E494" s="1"/>
      <c r="F494" s="1" t="s">
        <v>495</v>
      </c>
      <c r="G494" s="1"/>
      <c r="H494" s="1"/>
      <c r="I494" s="4"/>
      <c r="J494" s="5"/>
      <c r="K494" s="4"/>
      <c r="L494" s="5"/>
      <c r="M494" s="4"/>
      <c r="N494" s="5"/>
      <c r="O494" s="6"/>
      <c r="Q494" s="27"/>
      <c r="R494" s="27"/>
      <c r="S494" s="27"/>
      <c r="T494" s="27"/>
      <c r="U494" s="27"/>
      <c r="V494" s="27"/>
      <c r="W494" s="27" t="s">
        <v>518</v>
      </c>
      <c r="X494" s="27"/>
      <c r="Y494" s="31">
        <v>8314</v>
      </c>
    </row>
    <row r="495" spans="1:25" ht="15.75" thickBot="1" x14ac:dyDescent="0.3">
      <c r="A495" s="1"/>
      <c r="B495" s="1"/>
      <c r="C495" s="1"/>
      <c r="D495" s="1"/>
      <c r="E495" s="1"/>
      <c r="F495" s="1"/>
      <c r="G495" s="1" t="s">
        <v>496</v>
      </c>
      <c r="H495" s="1"/>
      <c r="I495" s="7">
        <v>0</v>
      </c>
      <c r="J495" s="5"/>
      <c r="K495" s="7">
        <v>-10.5</v>
      </c>
      <c r="L495" s="5"/>
      <c r="M495" s="7">
        <f>ROUND((I495-K495),5)</f>
        <v>10.5</v>
      </c>
      <c r="N495" s="5"/>
      <c r="O495" s="8">
        <f>ROUND(IF(I495=0, IF(K495=0, 0, SIGN(-K495)), IF(K495=0, SIGN(I495), (I495-K495)/ABS(K495))),5)</f>
        <v>1</v>
      </c>
      <c r="Q495" s="27"/>
      <c r="R495" s="27"/>
      <c r="S495" s="27"/>
      <c r="T495" s="27"/>
      <c r="U495" s="27"/>
      <c r="V495" s="27" t="s">
        <v>519</v>
      </c>
      <c r="W495" s="27"/>
      <c r="X495" s="27"/>
      <c r="Y495" s="30">
        <f>ROUND(SUM(Y492:Y494),5)</f>
        <v>9298</v>
      </c>
    </row>
    <row r="496" spans="1:25" x14ac:dyDescent="0.25">
      <c r="A496" s="1"/>
      <c r="B496" s="1"/>
      <c r="C496" s="1"/>
      <c r="D496" s="1"/>
      <c r="E496" s="1"/>
      <c r="F496" s="1" t="s">
        <v>497</v>
      </c>
      <c r="G496" s="1"/>
      <c r="H496" s="1"/>
      <c r="I496" s="4">
        <f>ROUND(SUM(I494:I495),5)</f>
        <v>0</v>
      </c>
      <c r="J496" s="5"/>
      <c r="K496" s="4">
        <f>ROUND(SUM(K494:K495),5)</f>
        <v>-10.5</v>
      </c>
      <c r="L496" s="5"/>
      <c r="M496" s="4">
        <f>ROUND((I496-K496),5)</f>
        <v>10.5</v>
      </c>
      <c r="N496" s="5"/>
      <c r="O496" s="6">
        <f>ROUND(IF(I496=0, IF(K496=0, 0, SIGN(-K496)), IF(K496=0, SIGN(I496), (I496-K496)/ABS(K496))),5)</f>
        <v>1</v>
      </c>
      <c r="Q496" s="27"/>
      <c r="R496" s="27"/>
      <c r="S496" s="27"/>
      <c r="T496" s="27"/>
      <c r="U496" s="27"/>
      <c r="V496" s="27" t="s">
        <v>520</v>
      </c>
      <c r="W496" s="27"/>
      <c r="X496" s="27"/>
      <c r="Y496" s="30"/>
    </row>
    <row r="497" spans="1:25" ht="30" customHeight="1" x14ac:dyDescent="0.25">
      <c r="A497" s="1"/>
      <c r="B497" s="1"/>
      <c r="C497" s="1"/>
      <c r="D497" s="1"/>
      <c r="E497" s="1"/>
      <c r="F497" s="1" t="s">
        <v>498</v>
      </c>
      <c r="G497" s="1"/>
      <c r="H497" s="1"/>
      <c r="I497" s="4"/>
      <c r="J497" s="5"/>
      <c r="K497" s="4"/>
      <c r="L497" s="5"/>
      <c r="M497" s="4"/>
      <c r="N497" s="5"/>
      <c r="O497" s="6"/>
      <c r="Q497" s="27"/>
      <c r="R497" s="27"/>
      <c r="S497" s="27"/>
      <c r="T497" s="27"/>
      <c r="U497" s="27"/>
      <c r="V497" s="27"/>
      <c r="W497" s="27" t="s">
        <v>521</v>
      </c>
      <c r="X497" s="27"/>
      <c r="Y497" s="30">
        <v>579</v>
      </c>
    </row>
    <row r="498" spans="1:25" ht="15.75" thickBot="1" x14ac:dyDescent="0.3">
      <c r="A498" s="1"/>
      <c r="B498" s="1"/>
      <c r="C498" s="1"/>
      <c r="D498" s="1"/>
      <c r="E498" s="1"/>
      <c r="F498" s="1"/>
      <c r="G498" s="1" t="s">
        <v>499</v>
      </c>
      <c r="H498" s="1"/>
      <c r="I498" s="7">
        <v>0</v>
      </c>
      <c r="J498" s="5"/>
      <c r="K498" s="7">
        <v>-9.5</v>
      </c>
      <c r="L498" s="5"/>
      <c r="M498" s="7">
        <f>ROUND((I498-K498),5)</f>
        <v>9.5</v>
      </c>
      <c r="N498" s="5"/>
      <c r="O498" s="8">
        <f>ROUND(IF(I498=0, IF(K498=0, 0, SIGN(-K498)), IF(K498=0, SIGN(I498), (I498-K498)/ABS(K498))),5)</f>
        <v>1</v>
      </c>
      <c r="Q498" s="27"/>
      <c r="R498" s="27"/>
      <c r="S498" s="27"/>
      <c r="T498" s="27"/>
      <c r="U498" s="27"/>
      <c r="V498" s="27"/>
      <c r="W498" s="27" t="s">
        <v>522</v>
      </c>
      <c r="X498" s="27"/>
      <c r="Y498" s="31">
        <v>3031</v>
      </c>
    </row>
    <row r="499" spans="1:25" x14ac:dyDescent="0.25">
      <c r="A499" s="1"/>
      <c r="B499" s="1"/>
      <c r="C499" s="1"/>
      <c r="D499" s="1"/>
      <c r="E499" s="1"/>
      <c r="F499" s="1" t="s">
        <v>500</v>
      </c>
      <c r="G499" s="1"/>
      <c r="H499" s="1"/>
      <c r="I499" s="4">
        <f>ROUND(SUM(I497:I498),5)</f>
        <v>0</v>
      </c>
      <c r="J499" s="5"/>
      <c r="K499" s="4">
        <f>ROUND(SUM(K497:K498),5)</f>
        <v>-9.5</v>
      </c>
      <c r="L499" s="5"/>
      <c r="M499" s="4">
        <f>ROUND((I499-K499),5)</f>
        <v>9.5</v>
      </c>
      <c r="N499" s="5"/>
      <c r="O499" s="6">
        <f>ROUND(IF(I499=0, IF(K499=0, 0, SIGN(-K499)), IF(K499=0, SIGN(I499), (I499-K499)/ABS(K499))),5)</f>
        <v>1</v>
      </c>
      <c r="Q499" s="27"/>
      <c r="R499" s="27"/>
      <c r="S499" s="27"/>
      <c r="T499" s="27"/>
      <c r="U499" s="27"/>
      <c r="V499" s="27" t="s">
        <v>523</v>
      </c>
      <c r="W499" s="27"/>
      <c r="X499" s="27"/>
      <c r="Y499" s="30">
        <f>ROUND(SUM(Y496:Y498),5)</f>
        <v>3610</v>
      </c>
    </row>
    <row r="500" spans="1:25" ht="30" customHeight="1" thickBot="1" x14ac:dyDescent="0.3">
      <c r="A500" s="1"/>
      <c r="B500" s="1"/>
      <c r="C500" s="1"/>
      <c r="D500" s="1"/>
      <c r="E500" s="1"/>
      <c r="F500" s="1" t="s">
        <v>501</v>
      </c>
      <c r="G500" s="1"/>
      <c r="H500" s="1"/>
      <c r="I500" s="7">
        <v>5878.86</v>
      </c>
      <c r="J500" s="5"/>
      <c r="K500" s="7">
        <v>5030.95</v>
      </c>
      <c r="L500" s="5"/>
      <c r="M500" s="7">
        <f>ROUND((I500-K500),5)</f>
        <v>847.91</v>
      </c>
      <c r="N500" s="5"/>
      <c r="O500" s="8">
        <f>ROUND(IF(I500=0, IF(K500=0, 0, SIGN(-K500)), IF(K500=0, SIGN(I500), (I500-K500)/ABS(K500))),5)</f>
        <v>0.16854</v>
      </c>
      <c r="Q500" s="27"/>
      <c r="R500" s="27"/>
      <c r="S500" s="27"/>
      <c r="T500" s="27"/>
      <c r="U500" s="27"/>
      <c r="V500" s="27" t="s">
        <v>524</v>
      </c>
      <c r="W500" s="27"/>
      <c r="X500" s="27"/>
      <c r="Y500" s="30"/>
    </row>
    <row r="501" spans="1:25" x14ac:dyDescent="0.25">
      <c r="A501" s="1"/>
      <c r="B501" s="1"/>
      <c r="C501" s="1"/>
      <c r="D501" s="1"/>
      <c r="E501" s="1" t="s">
        <v>502</v>
      </c>
      <c r="F501" s="1"/>
      <c r="G501" s="1"/>
      <c r="H501" s="1"/>
      <c r="I501" s="4">
        <f>ROUND(I493+I496+SUM(I499:I500),5)</f>
        <v>5878.86</v>
      </c>
      <c r="J501" s="5"/>
      <c r="K501" s="4">
        <f>ROUND(K493+K496+SUM(K499:K500),5)</f>
        <v>5010.95</v>
      </c>
      <c r="L501" s="5"/>
      <c r="M501" s="4">
        <f>ROUND((I501-K501),5)</f>
        <v>867.91</v>
      </c>
      <c r="N501" s="5"/>
      <c r="O501" s="6">
        <f>ROUND(IF(I501=0, IF(K501=0, 0, SIGN(-K501)), IF(K501=0, SIGN(I501), (I501-K501)/ABS(K501))),5)</f>
        <v>0.17319999999999999</v>
      </c>
      <c r="Q501" s="27"/>
      <c r="R501" s="27"/>
      <c r="S501" s="27"/>
      <c r="T501" s="27"/>
      <c r="U501" s="27"/>
      <c r="V501" s="27"/>
      <c r="W501" s="27" t="s">
        <v>525</v>
      </c>
      <c r="X501" s="27"/>
      <c r="Y501" s="30">
        <v>528</v>
      </c>
    </row>
    <row r="502" spans="1:25" ht="30" customHeight="1" thickBot="1" x14ac:dyDescent="0.3">
      <c r="A502" s="1"/>
      <c r="B502" s="1"/>
      <c r="C502" s="1"/>
      <c r="D502" s="1"/>
      <c r="E502" s="1" t="s">
        <v>503</v>
      </c>
      <c r="F502" s="1"/>
      <c r="G502" s="1"/>
      <c r="H502" s="1"/>
      <c r="I502" s="4"/>
      <c r="J502" s="5"/>
      <c r="K502" s="4"/>
      <c r="L502" s="5"/>
      <c r="M502" s="4"/>
      <c r="N502" s="5"/>
      <c r="O502" s="6"/>
      <c r="Q502" s="27"/>
      <c r="R502" s="27"/>
      <c r="S502" s="27"/>
      <c r="T502" s="27"/>
      <c r="U502" s="27"/>
      <c r="V502" s="27"/>
      <c r="W502" s="27" t="s">
        <v>526</v>
      </c>
      <c r="X502" s="27"/>
      <c r="Y502" s="31">
        <v>5908</v>
      </c>
    </row>
    <row r="503" spans="1:25" x14ac:dyDescent="0.25">
      <c r="A503" s="1"/>
      <c r="B503" s="1"/>
      <c r="C503" s="1"/>
      <c r="D503" s="1"/>
      <c r="E503" s="1"/>
      <c r="F503" s="1" t="s">
        <v>504</v>
      </c>
      <c r="G503" s="1"/>
      <c r="H503" s="1"/>
      <c r="I503" s="4">
        <v>83.73</v>
      </c>
      <c r="J503" s="5"/>
      <c r="K503" s="4">
        <v>62.98</v>
      </c>
      <c r="L503" s="5"/>
      <c r="M503" s="4">
        <f t="shared" ref="M503:M509" si="44">ROUND((I503-K503),5)</f>
        <v>20.75</v>
      </c>
      <c r="N503" s="5"/>
      <c r="O503" s="6">
        <f t="shared" ref="O503:O509" si="45">ROUND(IF(I503=0, IF(K503=0, 0, SIGN(-K503)), IF(K503=0, SIGN(I503), (I503-K503)/ABS(K503))),5)</f>
        <v>0.32946999999999999</v>
      </c>
      <c r="Q503" s="27"/>
      <c r="R503" s="27"/>
      <c r="S503" s="27"/>
      <c r="T503" s="27"/>
      <c r="U503" s="27"/>
      <c r="V503" s="27" t="s">
        <v>527</v>
      </c>
      <c r="W503" s="27"/>
      <c r="X503" s="27"/>
      <c r="Y503" s="30">
        <f>ROUND(SUM(Y500:Y502),5)</f>
        <v>6436</v>
      </c>
    </row>
    <row r="504" spans="1:25" ht="15.75" thickBot="1" x14ac:dyDescent="0.3">
      <c r="A504" s="1"/>
      <c r="B504" s="1"/>
      <c r="C504" s="1"/>
      <c r="D504" s="1"/>
      <c r="E504" s="1"/>
      <c r="F504" s="1" t="s">
        <v>505</v>
      </c>
      <c r="G504" s="1"/>
      <c r="H504" s="1"/>
      <c r="I504" s="4">
        <v>47</v>
      </c>
      <c r="J504" s="5"/>
      <c r="K504" s="4">
        <v>108.9</v>
      </c>
      <c r="L504" s="5"/>
      <c r="M504" s="4">
        <f t="shared" si="44"/>
        <v>-61.9</v>
      </c>
      <c r="N504" s="5"/>
      <c r="O504" s="6">
        <f t="shared" si="45"/>
        <v>-0.56840999999999997</v>
      </c>
      <c r="Q504" s="27"/>
      <c r="R504" s="27"/>
      <c r="S504" s="27"/>
      <c r="T504" s="27"/>
      <c r="U504" s="27"/>
      <c r="V504" s="27" t="s">
        <v>528</v>
      </c>
      <c r="W504" s="27"/>
      <c r="X504" s="27"/>
      <c r="Y504" s="31">
        <v>63876</v>
      </c>
    </row>
    <row r="505" spans="1:25" x14ac:dyDescent="0.25">
      <c r="A505" s="1"/>
      <c r="B505" s="1"/>
      <c r="C505" s="1"/>
      <c r="D505" s="1"/>
      <c r="E505" s="1"/>
      <c r="F505" s="1" t="s">
        <v>506</v>
      </c>
      <c r="G505" s="1"/>
      <c r="H505" s="1"/>
      <c r="I505" s="4">
        <v>8</v>
      </c>
      <c r="J505" s="5"/>
      <c r="K505" s="4">
        <v>10</v>
      </c>
      <c r="L505" s="5"/>
      <c r="M505" s="4">
        <f t="shared" si="44"/>
        <v>-2</v>
      </c>
      <c r="N505" s="5"/>
      <c r="O505" s="6">
        <f t="shared" si="45"/>
        <v>-0.2</v>
      </c>
      <c r="Q505" s="27"/>
      <c r="R505" s="27"/>
      <c r="S505" s="27"/>
      <c r="T505" s="27"/>
      <c r="U505" s="27" t="s">
        <v>529</v>
      </c>
      <c r="V505" s="27"/>
      <c r="W505" s="27"/>
      <c r="X505" s="27"/>
      <c r="Y505" s="30">
        <f>ROUND(Y487+Y491+Y495+Y499+SUM(Y503:Y504),5)</f>
        <v>100602</v>
      </c>
    </row>
    <row r="506" spans="1:25" x14ac:dyDescent="0.25">
      <c r="A506" s="1"/>
      <c r="B506" s="1"/>
      <c r="C506" s="1"/>
      <c r="D506" s="1"/>
      <c r="E506" s="1"/>
      <c r="F506" s="1" t="s">
        <v>507</v>
      </c>
      <c r="G506" s="1"/>
      <c r="H506" s="1"/>
      <c r="I506" s="4">
        <v>21.34</v>
      </c>
      <c r="J506" s="5"/>
      <c r="K506" s="4">
        <v>8</v>
      </c>
      <c r="L506" s="5"/>
      <c r="M506" s="4">
        <f t="shared" si="44"/>
        <v>13.34</v>
      </c>
      <c r="N506" s="5"/>
      <c r="O506" s="6">
        <f t="shared" si="45"/>
        <v>1.6675</v>
      </c>
      <c r="Q506" s="27"/>
      <c r="R506" s="27"/>
      <c r="S506" s="27"/>
      <c r="T506" s="27"/>
      <c r="U506" s="27" t="s">
        <v>530</v>
      </c>
      <c r="V506" s="27"/>
      <c r="W506" s="27"/>
      <c r="X506" s="27"/>
      <c r="Y506" s="30">
        <v>7100</v>
      </c>
    </row>
    <row r="507" spans="1:25" ht="15.75" thickBot="1" x14ac:dyDescent="0.3">
      <c r="A507" s="1"/>
      <c r="B507" s="1"/>
      <c r="C507" s="1"/>
      <c r="D507" s="1"/>
      <c r="E507" s="1"/>
      <c r="F507" s="1" t="s">
        <v>508</v>
      </c>
      <c r="G507" s="1"/>
      <c r="H507" s="1"/>
      <c r="I507" s="4">
        <v>2300.8200000000002</v>
      </c>
      <c r="J507" s="5"/>
      <c r="K507" s="4">
        <v>2358.54</v>
      </c>
      <c r="L507" s="5"/>
      <c r="M507" s="4">
        <f t="shared" si="44"/>
        <v>-57.72</v>
      </c>
      <c r="N507" s="5"/>
      <c r="O507" s="6">
        <f t="shared" si="45"/>
        <v>-2.4469999999999999E-2</v>
      </c>
      <c r="Q507" s="27"/>
      <c r="R507" s="27"/>
      <c r="S507" s="27"/>
      <c r="T507" s="27"/>
      <c r="U507" s="27" t="s">
        <v>531</v>
      </c>
      <c r="V507" s="27"/>
      <c r="W507" s="27"/>
      <c r="X507" s="27"/>
      <c r="Y507" s="31"/>
    </row>
    <row r="508" spans="1:25" ht="15.75" thickBot="1" x14ac:dyDescent="0.3">
      <c r="A508" s="1"/>
      <c r="B508" s="1"/>
      <c r="C508" s="1"/>
      <c r="D508" s="1"/>
      <c r="E508" s="1"/>
      <c r="F508" s="1" t="s">
        <v>509</v>
      </c>
      <c r="G508" s="1"/>
      <c r="H508" s="1"/>
      <c r="I508" s="7">
        <v>3308.21</v>
      </c>
      <c r="J508" s="5"/>
      <c r="K508" s="7">
        <v>3554.64</v>
      </c>
      <c r="L508" s="5"/>
      <c r="M508" s="7">
        <f t="shared" si="44"/>
        <v>-246.43</v>
      </c>
      <c r="N508" s="5"/>
      <c r="O508" s="8">
        <f t="shared" si="45"/>
        <v>-6.9330000000000003E-2</v>
      </c>
      <c r="Q508" s="27"/>
      <c r="R508" s="27"/>
      <c r="S508" s="27"/>
      <c r="T508" s="27" t="s">
        <v>532</v>
      </c>
      <c r="U508" s="27"/>
      <c r="V508" s="27"/>
      <c r="W508" s="27"/>
      <c r="X508" s="27"/>
      <c r="Y508" s="30">
        <f>ROUND(Y449+Y456+Y463+Y470+Y477+Y480+Y486+SUM(Y505:Y507),5)</f>
        <v>196197</v>
      </c>
    </row>
    <row r="509" spans="1:25" x14ac:dyDescent="0.25">
      <c r="A509" s="1"/>
      <c r="B509" s="1"/>
      <c r="C509" s="1"/>
      <c r="D509" s="1"/>
      <c r="E509" s="1" t="s">
        <v>510</v>
      </c>
      <c r="F509" s="1"/>
      <c r="G509" s="1"/>
      <c r="H509" s="1"/>
      <c r="I509" s="4">
        <f>ROUND(SUM(I502:I508),5)</f>
        <v>5769.1</v>
      </c>
      <c r="J509" s="5"/>
      <c r="K509" s="4">
        <f>ROUND(SUM(K502:K508),5)</f>
        <v>6103.06</v>
      </c>
      <c r="L509" s="5"/>
      <c r="M509" s="4">
        <f t="shared" si="44"/>
        <v>-333.96</v>
      </c>
      <c r="N509" s="5"/>
      <c r="O509" s="6">
        <f t="shared" si="45"/>
        <v>-5.4719999999999998E-2</v>
      </c>
      <c r="Q509" s="27"/>
      <c r="R509" s="27"/>
      <c r="S509" s="27"/>
      <c r="T509" s="27" t="s">
        <v>533</v>
      </c>
      <c r="U509" s="27"/>
      <c r="V509" s="27"/>
      <c r="W509" s="27"/>
      <c r="X509" s="27"/>
      <c r="Y509" s="30"/>
    </row>
    <row r="510" spans="1:25" ht="30" customHeight="1" x14ac:dyDescent="0.25">
      <c r="A510" s="1"/>
      <c r="B510" s="1"/>
      <c r="C510" s="1"/>
      <c r="D510" s="1"/>
      <c r="E510" s="1" t="s">
        <v>511</v>
      </c>
      <c r="F510" s="1"/>
      <c r="G510" s="1"/>
      <c r="H510" s="1"/>
      <c r="I510" s="4"/>
      <c r="J510" s="5"/>
      <c r="K510" s="4"/>
      <c r="L510" s="5"/>
      <c r="M510" s="4"/>
      <c r="N510" s="5"/>
      <c r="O510" s="6"/>
      <c r="Q510" s="27"/>
      <c r="R510" s="27"/>
      <c r="S510" s="27"/>
      <c r="T510" s="27"/>
      <c r="U510" s="27" t="s">
        <v>534</v>
      </c>
      <c r="V510" s="27"/>
      <c r="W510" s="27"/>
      <c r="X510" s="27"/>
      <c r="Y510" s="30"/>
    </row>
    <row r="511" spans="1:25" x14ac:dyDescent="0.25">
      <c r="A511" s="1"/>
      <c r="B511" s="1"/>
      <c r="C511" s="1"/>
      <c r="D511" s="1"/>
      <c r="E511" s="1"/>
      <c r="F511" s="1" t="s">
        <v>512</v>
      </c>
      <c r="G511" s="1"/>
      <c r="H511" s="1"/>
      <c r="I511" s="4"/>
      <c r="J511" s="5"/>
      <c r="K511" s="4"/>
      <c r="L511" s="5"/>
      <c r="M511" s="4"/>
      <c r="N511" s="5"/>
      <c r="O511" s="6"/>
      <c r="Q511" s="27"/>
      <c r="R511" s="27"/>
      <c r="S511" s="27"/>
      <c r="T511" s="27"/>
      <c r="U511" s="27"/>
      <c r="V511" s="27" t="s">
        <v>535</v>
      </c>
      <c r="W511" s="27"/>
      <c r="X511" s="27"/>
      <c r="Y511" s="30">
        <v>3625</v>
      </c>
    </row>
    <row r="512" spans="1:25" x14ac:dyDescent="0.25">
      <c r="A512" s="1"/>
      <c r="B512" s="1"/>
      <c r="C512" s="1"/>
      <c r="D512" s="1"/>
      <c r="E512" s="1"/>
      <c r="F512" s="1"/>
      <c r="G512" s="1" t="s">
        <v>513</v>
      </c>
      <c r="H512" s="1"/>
      <c r="I512" s="4">
        <v>2967</v>
      </c>
      <c r="J512" s="5"/>
      <c r="K512" s="4">
        <v>1765.32</v>
      </c>
      <c r="L512" s="5"/>
      <c r="M512" s="4">
        <f>ROUND((I512-K512),5)</f>
        <v>1201.68</v>
      </c>
      <c r="N512" s="5"/>
      <c r="O512" s="6">
        <f>ROUND(IF(I512=0, IF(K512=0, 0, SIGN(-K512)), IF(K512=0, SIGN(I512), (I512-K512)/ABS(K512))),5)</f>
        <v>0.68071999999999999</v>
      </c>
      <c r="Q512" s="27"/>
      <c r="R512" s="27"/>
      <c r="S512" s="27"/>
      <c r="T512" s="27"/>
      <c r="U512" s="27"/>
      <c r="V512" s="27" t="s">
        <v>536</v>
      </c>
      <c r="W512" s="27"/>
      <c r="X512" s="27"/>
      <c r="Y512" s="30">
        <v>1900</v>
      </c>
    </row>
    <row r="513" spans="1:25" ht="15.75" thickBot="1" x14ac:dyDescent="0.3">
      <c r="A513" s="1"/>
      <c r="B513" s="1"/>
      <c r="C513" s="1"/>
      <c r="D513" s="1"/>
      <c r="E513" s="1"/>
      <c r="F513" s="1"/>
      <c r="G513" s="1" t="s">
        <v>514</v>
      </c>
      <c r="H513" s="1"/>
      <c r="I513" s="7">
        <v>8583.6</v>
      </c>
      <c r="J513" s="5"/>
      <c r="K513" s="7">
        <v>13065.12</v>
      </c>
      <c r="L513" s="5"/>
      <c r="M513" s="7">
        <f>ROUND((I513-K513),5)</f>
        <v>-4481.5200000000004</v>
      </c>
      <c r="N513" s="5"/>
      <c r="O513" s="8">
        <f>ROUND(IF(I513=0, IF(K513=0, 0, SIGN(-K513)), IF(K513=0, SIGN(I513), (I513-K513)/ABS(K513))),5)</f>
        <v>-0.34300999999999998</v>
      </c>
      <c r="Q513" s="27"/>
      <c r="R513" s="27"/>
      <c r="S513" s="27"/>
      <c r="T513" s="27"/>
      <c r="U513" s="27"/>
      <c r="V513" s="27" t="s">
        <v>537</v>
      </c>
      <c r="W513" s="27"/>
      <c r="X513" s="27"/>
      <c r="Y513" s="30">
        <v>1200</v>
      </c>
    </row>
    <row r="514" spans="1:25" x14ac:dyDescent="0.25">
      <c r="A514" s="1"/>
      <c r="B514" s="1"/>
      <c r="C514" s="1"/>
      <c r="D514" s="1"/>
      <c r="E514" s="1"/>
      <c r="F514" s="1" t="s">
        <v>515</v>
      </c>
      <c r="G514" s="1"/>
      <c r="H514" s="1"/>
      <c r="I514" s="4">
        <f>ROUND(SUM(I511:I513),5)</f>
        <v>11550.6</v>
      </c>
      <c r="J514" s="5"/>
      <c r="K514" s="4">
        <f>ROUND(SUM(K511:K513),5)</f>
        <v>14830.44</v>
      </c>
      <c r="L514" s="5"/>
      <c r="M514" s="4">
        <f>ROUND((I514-K514),5)</f>
        <v>-3279.84</v>
      </c>
      <c r="N514" s="5"/>
      <c r="O514" s="6">
        <f>ROUND(IF(I514=0, IF(K514=0, 0, SIGN(-K514)), IF(K514=0, SIGN(I514), (I514-K514)/ABS(K514))),5)</f>
        <v>-0.22116</v>
      </c>
      <c r="Q514" s="27"/>
      <c r="R514" s="27"/>
      <c r="S514" s="27"/>
      <c r="T514" s="27"/>
      <c r="U514" s="27"/>
      <c r="V514" s="27" t="s">
        <v>538</v>
      </c>
      <c r="W514" s="27"/>
      <c r="X514" s="27"/>
      <c r="Y514" s="30">
        <v>1900</v>
      </c>
    </row>
    <row r="515" spans="1:25" ht="30" customHeight="1" thickBot="1" x14ac:dyDescent="0.3">
      <c r="A515" s="1"/>
      <c r="B515" s="1"/>
      <c r="C515" s="1"/>
      <c r="D515" s="1"/>
      <c r="E515" s="1"/>
      <c r="F515" s="1" t="s">
        <v>516</v>
      </c>
      <c r="G515" s="1"/>
      <c r="H515" s="1"/>
      <c r="I515" s="4"/>
      <c r="J515" s="5"/>
      <c r="K515" s="4"/>
      <c r="L515" s="5"/>
      <c r="M515" s="4"/>
      <c r="N515" s="5"/>
      <c r="O515" s="6"/>
      <c r="Q515" s="27"/>
      <c r="R515" s="27"/>
      <c r="S515" s="27"/>
      <c r="T515" s="27"/>
      <c r="U515" s="27"/>
      <c r="V515" s="27" t="s">
        <v>539</v>
      </c>
      <c r="W515" s="27"/>
      <c r="X515" s="27"/>
      <c r="Y515" s="31">
        <v>100</v>
      </c>
    </row>
    <row r="516" spans="1:25" x14ac:dyDescent="0.25">
      <c r="A516" s="1"/>
      <c r="B516" s="1"/>
      <c r="C516" s="1"/>
      <c r="D516" s="1"/>
      <c r="E516" s="1"/>
      <c r="F516" s="1"/>
      <c r="G516" s="1" t="s">
        <v>517</v>
      </c>
      <c r="H516" s="1"/>
      <c r="I516" s="4">
        <v>884.04</v>
      </c>
      <c r="J516" s="5"/>
      <c r="K516" s="4">
        <v>1039.1400000000001</v>
      </c>
      <c r="L516" s="5"/>
      <c r="M516" s="4">
        <f>ROUND((I516-K516),5)</f>
        <v>-155.1</v>
      </c>
      <c r="N516" s="5"/>
      <c r="O516" s="6">
        <f>ROUND(IF(I516=0, IF(K516=0, 0, SIGN(-K516)), IF(K516=0, SIGN(I516), (I516-K516)/ABS(K516))),5)</f>
        <v>-0.14926</v>
      </c>
      <c r="Q516" s="27"/>
      <c r="R516" s="27"/>
      <c r="S516" s="27"/>
      <c r="T516" s="27"/>
      <c r="U516" s="27" t="s">
        <v>540</v>
      </c>
      <c r="V516" s="27"/>
      <c r="W516" s="27"/>
      <c r="X516" s="27"/>
      <c r="Y516" s="30">
        <f>ROUND(SUM(Y510:Y515),5)</f>
        <v>8725</v>
      </c>
    </row>
    <row r="517" spans="1:25" ht="15.75" thickBot="1" x14ac:dyDescent="0.3">
      <c r="A517" s="1"/>
      <c r="B517" s="1"/>
      <c r="C517" s="1"/>
      <c r="D517" s="1"/>
      <c r="E517" s="1"/>
      <c r="F517" s="1"/>
      <c r="G517" s="1" t="s">
        <v>518</v>
      </c>
      <c r="H517" s="1"/>
      <c r="I517" s="7">
        <v>8314.2000000000007</v>
      </c>
      <c r="J517" s="5"/>
      <c r="K517" s="7">
        <v>8560.08</v>
      </c>
      <c r="L517" s="5"/>
      <c r="M517" s="7">
        <f>ROUND((I517-K517),5)</f>
        <v>-245.88</v>
      </c>
      <c r="N517" s="5"/>
      <c r="O517" s="8">
        <f>ROUND(IF(I517=0, IF(K517=0, 0, SIGN(-K517)), IF(K517=0, SIGN(I517), (I517-K517)/ABS(K517))),5)</f>
        <v>-2.8719999999999999E-2</v>
      </c>
      <c r="Q517" s="27"/>
      <c r="R517" s="27"/>
      <c r="S517" s="27"/>
      <c r="T517" s="27"/>
      <c r="U517" s="27" t="s">
        <v>541</v>
      </c>
      <c r="V517" s="27"/>
      <c r="W517" s="27"/>
      <c r="X517" s="27"/>
      <c r="Y517" s="30"/>
    </row>
    <row r="518" spans="1:25" x14ac:dyDescent="0.25">
      <c r="A518" s="1"/>
      <c r="B518" s="1"/>
      <c r="C518" s="1"/>
      <c r="D518" s="1"/>
      <c r="E518" s="1"/>
      <c r="F518" s="1" t="s">
        <v>519</v>
      </c>
      <c r="G518" s="1"/>
      <c r="H518" s="1"/>
      <c r="I518" s="4">
        <f>ROUND(SUM(I515:I517),5)</f>
        <v>9198.24</v>
      </c>
      <c r="J518" s="5"/>
      <c r="K518" s="4">
        <f>ROUND(SUM(K515:K517),5)</f>
        <v>9599.2199999999993</v>
      </c>
      <c r="L518" s="5"/>
      <c r="M518" s="4">
        <f>ROUND((I518-K518),5)</f>
        <v>-400.98</v>
      </c>
      <c r="N518" s="5"/>
      <c r="O518" s="6">
        <f>ROUND(IF(I518=0, IF(K518=0, 0, SIGN(-K518)), IF(K518=0, SIGN(I518), (I518-K518)/ABS(K518))),5)</f>
        <v>-4.1770000000000002E-2</v>
      </c>
      <c r="Q518" s="27"/>
      <c r="R518" s="27"/>
      <c r="S518" s="27"/>
      <c r="T518" s="27"/>
      <c r="U518" s="27"/>
      <c r="V518" s="27" t="s">
        <v>542</v>
      </c>
      <c r="W518" s="27"/>
      <c r="X518" s="27"/>
      <c r="Y518" s="30">
        <v>5369</v>
      </c>
    </row>
    <row r="519" spans="1:25" ht="30" customHeight="1" x14ac:dyDescent="0.25">
      <c r="A519" s="1"/>
      <c r="B519" s="1"/>
      <c r="C519" s="1"/>
      <c r="D519" s="1"/>
      <c r="E519" s="1"/>
      <c r="F519" s="1" t="s">
        <v>520</v>
      </c>
      <c r="G519" s="1"/>
      <c r="H519" s="1"/>
      <c r="I519" s="4"/>
      <c r="J519" s="5"/>
      <c r="K519" s="4"/>
      <c r="L519" s="5"/>
      <c r="M519" s="4"/>
      <c r="N519" s="5"/>
      <c r="O519" s="6"/>
      <c r="Q519" s="27"/>
      <c r="R519" s="27"/>
      <c r="S519" s="27"/>
      <c r="T519" s="27"/>
      <c r="U519" s="27"/>
      <c r="V519" s="27" t="s">
        <v>543</v>
      </c>
      <c r="W519" s="27"/>
      <c r="X519" s="27"/>
      <c r="Y519" s="30">
        <v>1421</v>
      </c>
    </row>
    <row r="520" spans="1:25" x14ac:dyDescent="0.25">
      <c r="A520" s="1"/>
      <c r="B520" s="1"/>
      <c r="C520" s="1"/>
      <c r="D520" s="1"/>
      <c r="E520" s="1"/>
      <c r="F520" s="1"/>
      <c r="G520" s="1" t="s">
        <v>521</v>
      </c>
      <c r="H520" s="1"/>
      <c r="I520" s="4">
        <v>579</v>
      </c>
      <c r="J520" s="5"/>
      <c r="K520" s="4">
        <v>678.36</v>
      </c>
      <c r="L520" s="5"/>
      <c r="M520" s="4">
        <f>ROUND((I520-K520),5)</f>
        <v>-99.36</v>
      </c>
      <c r="N520" s="5"/>
      <c r="O520" s="6">
        <f>ROUND(IF(I520=0, IF(K520=0, 0, SIGN(-K520)), IF(K520=0, SIGN(I520), (I520-K520)/ABS(K520))),5)</f>
        <v>-0.14646999999999999</v>
      </c>
      <c r="Q520" s="27"/>
      <c r="R520" s="27"/>
      <c r="S520" s="27"/>
      <c r="T520" s="27"/>
      <c r="U520" s="27"/>
      <c r="V520" s="27" t="s">
        <v>544</v>
      </c>
      <c r="W520" s="27"/>
      <c r="X520" s="27"/>
      <c r="Y520" s="30">
        <v>860</v>
      </c>
    </row>
    <row r="521" spans="1:25" ht="15.75" thickBot="1" x14ac:dyDescent="0.3">
      <c r="A521" s="1"/>
      <c r="B521" s="1"/>
      <c r="C521" s="1"/>
      <c r="D521" s="1"/>
      <c r="E521" s="1"/>
      <c r="F521" s="1"/>
      <c r="G521" s="1" t="s">
        <v>522</v>
      </c>
      <c r="H521" s="1"/>
      <c r="I521" s="7">
        <v>1399.2</v>
      </c>
      <c r="J521" s="5"/>
      <c r="K521" s="7">
        <v>4638.72</v>
      </c>
      <c r="L521" s="5"/>
      <c r="M521" s="7">
        <f>ROUND((I521-K521),5)</f>
        <v>-3239.52</v>
      </c>
      <c r="N521" s="5"/>
      <c r="O521" s="8">
        <f>ROUND(IF(I521=0, IF(K521=0, 0, SIGN(-K521)), IF(K521=0, SIGN(I521), (I521-K521)/ABS(K521))),5)</f>
        <v>-0.69837000000000005</v>
      </c>
      <c r="Q521" s="27"/>
      <c r="R521" s="27"/>
      <c r="S521" s="27"/>
      <c r="T521" s="27"/>
      <c r="U521" s="27"/>
      <c r="V521" s="27" t="s">
        <v>545</v>
      </c>
      <c r="W521" s="27"/>
      <c r="X521" s="27"/>
      <c r="Y521" s="31">
        <v>1240</v>
      </c>
    </row>
    <row r="522" spans="1:25" x14ac:dyDescent="0.25">
      <c r="A522" s="1"/>
      <c r="B522" s="1"/>
      <c r="C522" s="1"/>
      <c r="D522" s="1"/>
      <c r="E522" s="1"/>
      <c r="F522" s="1" t="s">
        <v>523</v>
      </c>
      <c r="G522" s="1"/>
      <c r="H522" s="1"/>
      <c r="I522" s="4">
        <f>ROUND(SUM(I519:I521),5)</f>
        <v>1978.2</v>
      </c>
      <c r="J522" s="5"/>
      <c r="K522" s="4">
        <f>ROUND(SUM(K519:K521),5)</f>
        <v>5317.08</v>
      </c>
      <c r="L522" s="5"/>
      <c r="M522" s="4">
        <f>ROUND((I522-K522),5)</f>
        <v>-3338.88</v>
      </c>
      <c r="N522" s="5"/>
      <c r="O522" s="6">
        <f>ROUND(IF(I522=0, IF(K522=0, 0, SIGN(-K522)), IF(K522=0, SIGN(I522), (I522-K522)/ABS(K522))),5)</f>
        <v>-0.62795000000000001</v>
      </c>
      <c r="Q522" s="27"/>
      <c r="R522" s="27"/>
      <c r="S522" s="27"/>
      <c r="T522" s="27"/>
      <c r="U522" s="27" t="s">
        <v>547</v>
      </c>
      <c r="V522" s="27"/>
      <c r="W522" s="27"/>
      <c r="X522" s="27"/>
      <c r="Y522" s="30">
        <f>ROUND(SUM(Y517:Y521),5)</f>
        <v>8890</v>
      </c>
    </row>
    <row r="523" spans="1:25" ht="30" customHeight="1" x14ac:dyDescent="0.25">
      <c r="A523" s="1"/>
      <c r="B523" s="1"/>
      <c r="C523" s="1"/>
      <c r="D523" s="1"/>
      <c r="E523" s="1"/>
      <c r="F523" s="1" t="s">
        <v>524</v>
      </c>
      <c r="G523" s="1"/>
      <c r="H523" s="1"/>
      <c r="I523" s="4"/>
      <c r="J523" s="5"/>
      <c r="K523" s="4"/>
      <c r="L523" s="5"/>
      <c r="M523" s="4"/>
      <c r="N523" s="5"/>
      <c r="O523" s="6"/>
      <c r="Q523" s="27"/>
      <c r="R523" s="27"/>
      <c r="S523" s="27"/>
      <c r="T523" s="27"/>
      <c r="U523" s="27" t="s">
        <v>548</v>
      </c>
      <c r="V523" s="27"/>
      <c r="W523" s="27"/>
      <c r="X523" s="27"/>
      <c r="Y523" s="30"/>
    </row>
    <row r="524" spans="1:25" x14ac:dyDescent="0.25">
      <c r="A524" s="1"/>
      <c r="B524" s="1"/>
      <c r="C524" s="1"/>
      <c r="D524" s="1"/>
      <c r="E524" s="1"/>
      <c r="F524" s="1"/>
      <c r="G524" s="1" t="s">
        <v>525</v>
      </c>
      <c r="H524" s="1"/>
      <c r="I524" s="4">
        <v>533.04</v>
      </c>
      <c r="J524" s="5"/>
      <c r="K524" s="4">
        <v>664.3</v>
      </c>
      <c r="L524" s="5"/>
      <c r="M524" s="4">
        <f t="shared" ref="M524:M531" si="46">ROUND((I524-K524),5)</f>
        <v>-131.26</v>
      </c>
      <c r="N524" s="5"/>
      <c r="O524" s="6">
        <f t="shared" ref="O524:O531" si="47">ROUND(IF(I524=0, IF(K524=0, 0, SIGN(-K524)), IF(K524=0, SIGN(I524), (I524-K524)/ABS(K524))),5)</f>
        <v>-0.19758999999999999</v>
      </c>
      <c r="Q524" s="27"/>
      <c r="R524" s="27"/>
      <c r="S524" s="27"/>
      <c r="T524" s="27"/>
      <c r="U524" s="27"/>
      <c r="V524" s="27" t="s">
        <v>549</v>
      </c>
      <c r="W524" s="27"/>
      <c r="X524" s="27"/>
      <c r="Y524" s="30">
        <v>1500</v>
      </c>
    </row>
    <row r="525" spans="1:25" ht="15.75" thickBot="1" x14ac:dyDescent="0.3">
      <c r="A525" s="1"/>
      <c r="B525" s="1"/>
      <c r="C525" s="1"/>
      <c r="D525" s="1"/>
      <c r="E525" s="1"/>
      <c r="F525" s="1"/>
      <c r="G525" s="1" t="s">
        <v>526</v>
      </c>
      <c r="H525" s="1"/>
      <c r="I525" s="7">
        <v>2547.6</v>
      </c>
      <c r="J525" s="5"/>
      <c r="K525" s="7">
        <v>7066.56</v>
      </c>
      <c r="L525" s="5"/>
      <c r="M525" s="7">
        <f t="shared" si="46"/>
        <v>-4518.96</v>
      </c>
      <c r="N525" s="5"/>
      <c r="O525" s="8">
        <f t="shared" si="47"/>
        <v>-0.63949</v>
      </c>
      <c r="Q525" s="27"/>
      <c r="R525" s="27"/>
      <c r="S525" s="27"/>
      <c r="T525" s="27"/>
      <c r="U525" s="27"/>
      <c r="V525" s="27" t="s">
        <v>550</v>
      </c>
      <c r="W525" s="27"/>
      <c r="X525" s="27"/>
      <c r="Y525" s="30">
        <v>4500</v>
      </c>
    </row>
    <row r="526" spans="1:25" x14ac:dyDescent="0.25">
      <c r="A526" s="1"/>
      <c r="B526" s="1"/>
      <c r="C526" s="1"/>
      <c r="D526" s="1"/>
      <c r="E526" s="1"/>
      <c r="F526" s="1" t="s">
        <v>527</v>
      </c>
      <c r="G526" s="1"/>
      <c r="H526" s="1"/>
      <c r="I526" s="4">
        <f>ROUND(SUM(I523:I525),5)</f>
        <v>3080.64</v>
      </c>
      <c r="J526" s="5"/>
      <c r="K526" s="4">
        <f>ROUND(SUM(K523:K525),5)</f>
        <v>7730.86</v>
      </c>
      <c r="L526" s="5"/>
      <c r="M526" s="4">
        <f t="shared" si="46"/>
        <v>-4650.22</v>
      </c>
      <c r="N526" s="5"/>
      <c r="O526" s="6">
        <f t="shared" si="47"/>
        <v>-0.60150999999999999</v>
      </c>
      <c r="Q526" s="27"/>
      <c r="R526" s="27"/>
      <c r="S526" s="27"/>
      <c r="T526" s="27"/>
      <c r="U526" s="27"/>
      <c r="V526" s="27" t="s">
        <v>551</v>
      </c>
      <c r="W526" s="27"/>
      <c r="X526" s="27"/>
      <c r="Y526" s="30">
        <v>6050</v>
      </c>
    </row>
    <row r="527" spans="1:25" ht="30" customHeight="1" thickBot="1" x14ac:dyDescent="0.3">
      <c r="A527" s="1"/>
      <c r="B527" s="1"/>
      <c r="C527" s="1"/>
      <c r="D527" s="1"/>
      <c r="E527" s="1"/>
      <c r="F527" s="1" t="s">
        <v>528</v>
      </c>
      <c r="G527" s="1"/>
      <c r="H527" s="1"/>
      <c r="I527" s="7">
        <v>62333.81</v>
      </c>
      <c r="J527" s="5"/>
      <c r="K527" s="7">
        <v>42021.72</v>
      </c>
      <c r="L527" s="5"/>
      <c r="M527" s="7">
        <f t="shared" si="46"/>
        <v>20312.09</v>
      </c>
      <c r="N527" s="5"/>
      <c r="O527" s="8">
        <f t="shared" si="47"/>
        <v>0.48337000000000002</v>
      </c>
      <c r="Q527" s="27"/>
      <c r="R527" s="27"/>
      <c r="S527" s="27"/>
      <c r="T527" s="27"/>
      <c r="U527" s="27"/>
      <c r="V527" s="27" t="s">
        <v>552</v>
      </c>
      <c r="W527" s="27"/>
      <c r="X527" s="27"/>
      <c r="Y527" s="31">
        <v>4000</v>
      </c>
    </row>
    <row r="528" spans="1:25" x14ac:dyDescent="0.25">
      <c r="A528" s="1"/>
      <c r="B528" s="1"/>
      <c r="C528" s="1"/>
      <c r="D528" s="1"/>
      <c r="E528" s="1" t="s">
        <v>529</v>
      </c>
      <c r="F528" s="1"/>
      <c r="G528" s="1"/>
      <c r="H528" s="1"/>
      <c r="I528" s="4">
        <f>ROUND(I510+I514+I518+I522+SUM(I526:I527),5)</f>
        <v>88141.49</v>
      </c>
      <c r="J528" s="5"/>
      <c r="K528" s="4">
        <f>ROUND(K510+K514+K518+K522+SUM(K526:K527),5)</f>
        <v>79499.320000000007</v>
      </c>
      <c r="L528" s="5"/>
      <c r="M528" s="4">
        <f t="shared" si="46"/>
        <v>8642.17</v>
      </c>
      <c r="N528" s="5"/>
      <c r="O528" s="6">
        <f t="shared" si="47"/>
        <v>0.10871</v>
      </c>
      <c r="Q528" s="27"/>
      <c r="R528" s="27"/>
      <c r="S528" s="27"/>
      <c r="T528" s="27"/>
      <c r="U528" s="27" t="s">
        <v>553</v>
      </c>
      <c r="V528" s="27"/>
      <c r="W528" s="27"/>
      <c r="X528" s="27"/>
      <c r="Y528" s="30">
        <f>ROUND(SUM(Y523:Y527),5)</f>
        <v>16050</v>
      </c>
    </row>
    <row r="529" spans="1:25" ht="30" customHeight="1" x14ac:dyDescent="0.25">
      <c r="A529" s="1"/>
      <c r="B529" s="1"/>
      <c r="C529" s="1"/>
      <c r="D529" s="1"/>
      <c r="E529" s="1" t="s">
        <v>530</v>
      </c>
      <c r="F529" s="1"/>
      <c r="G529" s="1"/>
      <c r="H529" s="1"/>
      <c r="I529" s="4">
        <v>9207.16</v>
      </c>
      <c r="J529" s="5"/>
      <c r="K529" s="4">
        <v>11197.92</v>
      </c>
      <c r="L529" s="5"/>
      <c r="M529" s="4">
        <f t="shared" si="46"/>
        <v>-1990.76</v>
      </c>
      <c r="N529" s="5"/>
      <c r="O529" s="6">
        <f t="shared" si="47"/>
        <v>-0.17777999999999999</v>
      </c>
      <c r="Q529" s="27"/>
      <c r="R529" s="27"/>
      <c r="S529" s="27"/>
      <c r="T529" s="27"/>
      <c r="U529" s="27" t="s">
        <v>554</v>
      </c>
      <c r="V529" s="27"/>
      <c r="W529" s="27"/>
      <c r="X529" s="27"/>
      <c r="Y529" s="30"/>
    </row>
    <row r="530" spans="1:25" ht="15.75" thickBot="1" x14ac:dyDescent="0.3">
      <c r="A530" s="1"/>
      <c r="B530" s="1"/>
      <c r="C530" s="1"/>
      <c r="D530" s="1"/>
      <c r="E530" s="1" t="s">
        <v>531</v>
      </c>
      <c r="F530" s="1"/>
      <c r="G530" s="1"/>
      <c r="H530" s="1"/>
      <c r="I530" s="7">
        <v>82.27</v>
      </c>
      <c r="J530" s="5"/>
      <c r="K530" s="7">
        <v>31.44</v>
      </c>
      <c r="L530" s="5"/>
      <c r="M530" s="7">
        <f t="shared" si="46"/>
        <v>50.83</v>
      </c>
      <c r="N530" s="5"/>
      <c r="O530" s="8">
        <f t="shared" si="47"/>
        <v>1.61673</v>
      </c>
      <c r="Q530" s="27"/>
      <c r="R530" s="27"/>
      <c r="S530" s="27"/>
      <c r="T530" s="27"/>
      <c r="U530" s="27"/>
      <c r="V530" s="27" t="s">
        <v>555</v>
      </c>
      <c r="W530" s="27"/>
      <c r="X530" s="27"/>
      <c r="Y530" s="30">
        <v>1031</v>
      </c>
    </row>
    <row r="531" spans="1:25" x14ac:dyDescent="0.25">
      <c r="A531" s="1"/>
      <c r="B531" s="1"/>
      <c r="C531" s="1"/>
      <c r="D531" s="1" t="s">
        <v>532</v>
      </c>
      <c r="E531" s="1"/>
      <c r="F531" s="1"/>
      <c r="G531" s="1"/>
      <c r="H531" s="1"/>
      <c r="I531" s="4">
        <f>ROUND(I464+I471+I478+I485+I492+I501+I509+SUM(I528:I530),5)</f>
        <v>200952.25</v>
      </c>
      <c r="J531" s="5"/>
      <c r="K531" s="4">
        <f>ROUND(K464+K471+K478+K485+K492+K501+K509+SUM(K528:K530),5)</f>
        <v>176940.53</v>
      </c>
      <c r="L531" s="5"/>
      <c r="M531" s="4">
        <f t="shared" si="46"/>
        <v>24011.72</v>
      </c>
      <c r="N531" s="5"/>
      <c r="O531" s="6">
        <f t="shared" si="47"/>
        <v>0.13571</v>
      </c>
      <c r="Q531" s="27"/>
      <c r="R531" s="27"/>
      <c r="S531" s="27"/>
      <c r="T531" s="27"/>
      <c r="U531" s="27"/>
      <c r="V531" s="27" t="s">
        <v>864</v>
      </c>
      <c r="W531" s="27"/>
      <c r="X531" s="27"/>
      <c r="Y531" s="30"/>
    </row>
    <row r="532" spans="1:25" ht="30" customHeight="1" thickBot="1" x14ac:dyDescent="0.3">
      <c r="A532" s="1"/>
      <c r="B532" s="1"/>
      <c r="C532" s="1"/>
      <c r="D532" s="1" t="s">
        <v>533</v>
      </c>
      <c r="E532" s="1"/>
      <c r="F532" s="1"/>
      <c r="G532" s="1"/>
      <c r="H532" s="1"/>
      <c r="I532" s="4"/>
      <c r="J532" s="5"/>
      <c r="K532" s="4"/>
      <c r="L532" s="5"/>
      <c r="M532" s="4"/>
      <c r="N532" s="5"/>
      <c r="O532" s="6"/>
      <c r="Q532" s="27"/>
      <c r="R532" s="27"/>
      <c r="S532" s="27"/>
      <c r="T532" s="27"/>
      <c r="U532" s="27"/>
      <c r="V532" s="27" t="s">
        <v>556</v>
      </c>
      <c r="W532" s="27"/>
      <c r="X532" s="27"/>
      <c r="Y532" s="31"/>
    </row>
    <row r="533" spans="1:25" x14ac:dyDescent="0.25">
      <c r="A533" s="1"/>
      <c r="B533" s="1"/>
      <c r="C533" s="1"/>
      <c r="D533" s="1"/>
      <c r="E533" s="1" t="s">
        <v>534</v>
      </c>
      <c r="F533" s="1"/>
      <c r="G533" s="1"/>
      <c r="H533" s="1"/>
      <c r="I533" s="4"/>
      <c r="J533" s="5"/>
      <c r="K533" s="4"/>
      <c r="L533" s="5"/>
      <c r="M533" s="4"/>
      <c r="N533" s="5"/>
      <c r="O533" s="6"/>
      <c r="Q533" s="27"/>
      <c r="R533" s="27"/>
      <c r="S533" s="27"/>
      <c r="T533" s="27"/>
      <c r="U533" s="27" t="s">
        <v>558</v>
      </c>
      <c r="V533" s="27"/>
      <c r="W533" s="27"/>
      <c r="X533" s="27"/>
      <c r="Y533" s="30">
        <f>ROUND(SUM(Y529:Y532),5)</f>
        <v>1031</v>
      </c>
    </row>
    <row r="534" spans="1:25" x14ac:dyDescent="0.25">
      <c r="A534" s="1"/>
      <c r="B534" s="1"/>
      <c r="C534" s="1"/>
      <c r="D534" s="1"/>
      <c r="E534" s="1"/>
      <c r="F534" s="1" t="s">
        <v>535</v>
      </c>
      <c r="G534" s="1"/>
      <c r="H534" s="1"/>
      <c r="I534" s="4">
        <v>4648.12</v>
      </c>
      <c r="J534" s="5"/>
      <c r="K534" s="4">
        <v>3875.77</v>
      </c>
      <c r="L534" s="5"/>
      <c r="M534" s="4">
        <f t="shared" ref="M534:M539" si="48">ROUND((I534-K534),5)</f>
        <v>772.35</v>
      </c>
      <c r="N534" s="5"/>
      <c r="O534" s="6">
        <f t="shared" ref="O534:O539" si="49">ROUND(IF(I534=0, IF(K534=0, 0, SIGN(-K534)), IF(K534=0, SIGN(I534), (I534-K534)/ABS(K534))),5)</f>
        <v>0.19928000000000001</v>
      </c>
      <c r="Q534" s="27"/>
      <c r="R534" s="27"/>
      <c r="S534" s="27"/>
      <c r="T534" s="27"/>
      <c r="U534" s="27" t="s">
        <v>559</v>
      </c>
      <c r="V534" s="27"/>
      <c r="W534" s="27"/>
      <c r="X534" s="27"/>
      <c r="Y534" s="30"/>
    </row>
    <row r="535" spans="1:25" x14ac:dyDescent="0.25">
      <c r="A535" s="1"/>
      <c r="B535" s="1"/>
      <c r="C535" s="1"/>
      <c r="D535" s="1"/>
      <c r="E535" s="1"/>
      <c r="F535" s="1" t="s">
        <v>536</v>
      </c>
      <c r="G535" s="1"/>
      <c r="H535" s="1"/>
      <c r="I535" s="4">
        <v>2365.0100000000002</v>
      </c>
      <c r="J535" s="5"/>
      <c r="K535" s="4">
        <v>2044.79</v>
      </c>
      <c r="L535" s="5"/>
      <c r="M535" s="4">
        <f t="shared" si="48"/>
        <v>320.22000000000003</v>
      </c>
      <c r="N535" s="5"/>
      <c r="O535" s="6">
        <f t="shared" si="49"/>
        <v>0.15659999999999999</v>
      </c>
      <c r="Q535" s="27"/>
      <c r="R535" s="27"/>
      <c r="S535" s="27"/>
      <c r="T535" s="27"/>
      <c r="U535" s="27"/>
      <c r="V535" s="27" t="s">
        <v>560</v>
      </c>
      <c r="W535" s="27"/>
      <c r="X535" s="27"/>
      <c r="Y535" s="30"/>
    </row>
    <row r="536" spans="1:25" x14ac:dyDescent="0.25">
      <c r="A536" s="1"/>
      <c r="B536" s="1"/>
      <c r="C536" s="1"/>
      <c r="D536" s="1"/>
      <c r="E536" s="1"/>
      <c r="F536" s="1" t="s">
        <v>537</v>
      </c>
      <c r="G536" s="1"/>
      <c r="H536" s="1"/>
      <c r="I536" s="4">
        <v>2058.23</v>
      </c>
      <c r="J536" s="5"/>
      <c r="K536" s="4">
        <v>1481.39</v>
      </c>
      <c r="L536" s="5"/>
      <c r="M536" s="4">
        <f t="shared" si="48"/>
        <v>576.84</v>
      </c>
      <c r="N536" s="5"/>
      <c r="O536" s="6">
        <f t="shared" si="49"/>
        <v>0.38939000000000001</v>
      </c>
      <c r="Q536" s="27"/>
      <c r="R536" s="27"/>
      <c r="S536" s="27"/>
      <c r="T536" s="27"/>
      <c r="U536" s="27"/>
      <c r="V536" s="27"/>
      <c r="W536" s="27" t="s">
        <v>561</v>
      </c>
      <c r="X536" s="27"/>
      <c r="Y536" s="30">
        <v>500</v>
      </c>
    </row>
    <row r="537" spans="1:25" x14ac:dyDescent="0.25">
      <c r="A537" s="1"/>
      <c r="B537" s="1"/>
      <c r="C537" s="1"/>
      <c r="D537" s="1"/>
      <c r="E537" s="1"/>
      <c r="F537" s="1" t="s">
        <v>538</v>
      </c>
      <c r="G537" s="1"/>
      <c r="H537" s="1"/>
      <c r="I537" s="4">
        <v>437.83</v>
      </c>
      <c r="J537" s="5"/>
      <c r="K537" s="4">
        <v>1802.06</v>
      </c>
      <c r="L537" s="5"/>
      <c r="M537" s="4">
        <f t="shared" si="48"/>
        <v>-1364.23</v>
      </c>
      <c r="N537" s="5"/>
      <c r="O537" s="6">
        <f t="shared" si="49"/>
        <v>-0.75704000000000005</v>
      </c>
      <c r="Q537" s="27"/>
      <c r="R537" s="27"/>
      <c r="S537" s="27"/>
      <c r="T537" s="27"/>
      <c r="U537" s="27"/>
      <c r="V537" s="27"/>
      <c r="W537" s="27" t="s">
        <v>562</v>
      </c>
      <c r="X537" s="27"/>
      <c r="Y537" s="30">
        <v>20500</v>
      </c>
    </row>
    <row r="538" spans="1:25" ht="15.75" thickBot="1" x14ac:dyDescent="0.3">
      <c r="A538" s="1"/>
      <c r="B538" s="1"/>
      <c r="C538" s="1"/>
      <c r="D538" s="1"/>
      <c r="E538" s="1"/>
      <c r="F538" s="1" t="s">
        <v>539</v>
      </c>
      <c r="G538" s="1"/>
      <c r="H538" s="1"/>
      <c r="I538" s="7">
        <v>24530.959999999999</v>
      </c>
      <c r="J538" s="5"/>
      <c r="K538" s="7">
        <v>24</v>
      </c>
      <c r="L538" s="5"/>
      <c r="M538" s="7">
        <f t="shared" si="48"/>
        <v>24506.959999999999</v>
      </c>
      <c r="N538" s="5"/>
      <c r="O538" s="8">
        <f t="shared" si="49"/>
        <v>1021.12333</v>
      </c>
      <c r="Q538" s="27"/>
      <c r="R538" s="27"/>
      <c r="S538" s="27"/>
      <c r="T538" s="27"/>
      <c r="U538" s="27"/>
      <c r="V538" s="27"/>
      <c r="W538" s="27" t="s">
        <v>563</v>
      </c>
      <c r="X538" s="27"/>
      <c r="Y538" s="30">
        <v>600</v>
      </c>
    </row>
    <row r="539" spans="1:25" x14ac:dyDescent="0.25">
      <c r="A539" s="1"/>
      <c r="B539" s="1"/>
      <c r="C539" s="1"/>
      <c r="D539" s="1"/>
      <c r="E539" s="1" t="s">
        <v>540</v>
      </c>
      <c r="F539" s="1"/>
      <c r="G539" s="1"/>
      <c r="H539" s="1"/>
      <c r="I539" s="4">
        <f>ROUND(SUM(I533:I538),5)</f>
        <v>34040.15</v>
      </c>
      <c r="J539" s="5"/>
      <c r="K539" s="4">
        <f>ROUND(SUM(K533:K538),5)</f>
        <v>9228.01</v>
      </c>
      <c r="L539" s="5"/>
      <c r="M539" s="4">
        <f t="shared" si="48"/>
        <v>24812.14</v>
      </c>
      <c r="N539" s="5"/>
      <c r="O539" s="6">
        <f t="shared" si="49"/>
        <v>2.68879</v>
      </c>
      <c r="Q539" s="27"/>
      <c r="R539" s="27"/>
      <c r="S539" s="27"/>
      <c r="T539" s="27"/>
      <c r="U539" s="27"/>
      <c r="V539" s="27"/>
      <c r="W539" s="27" t="s">
        <v>564</v>
      </c>
      <c r="X539" s="27"/>
      <c r="Y539" s="30">
        <v>4800</v>
      </c>
    </row>
    <row r="540" spans="1:25" ht="30" customHeight="1" x14ac:dyDescent="0.25">
      <c r="A540" s="1"/>
      <c r="B540" s="1"/>
      <c r="C540" s="1"/>
      <c r="D540" s="1"/>
      <c r="E540" s="1" t="s">
        <v>541</v>
      </c>
      <c r="F540" s="1"/>
      <c r="G540" s="1"/>
      <c r="H540" s="1"/>
      <c r="I540" s="4"/>
      <c r="J540" s="5"/>
      <c r="K540" s="4"/>
      <c r="L540" s="5"/>
      <c r="M540" s="4"/>
      <c r="N540" s="5"/>
      <c r="O540" s="6"/>
      <c r="Q540" s="27"/>
      <c r="R540" s="27"/>
      <c r="S540" s="27"/>
      <c r="T540" s="27"/>
      <c r="U540" s="27"/>
      <c r="V540" s="27"/>
      <c r="W540" s="27" t="s">
        <v>865</v>
      </c>
      <c r="X540" s="27"/>
      <c r="Y540" s="30">
        <v>150</v>
      </c>
    </row>
    <row r="541" spans="1:25" x14ac:dyDescent="0.25">
      <c r="A541" s="1"/>
      <c r="B541" s="1"/>
      <c r="C541" s="1"/>
      <c r="D541" s="1"/>
      <c r="E541" s="1"/>
      <c r="F541" s="1" t="s">
        <v>542</v>
      </c>
      <c r="G541" s="1"/>
      <c r="H541" s="1"/>
      <c r="I541" s="4">
        <v>4934.41</v>
      </c>
      <c r="J541" s="5"/>
      <c r="K541" s="4">
        <v>4825.9399999999996</v>
      </c>
      <c r="L541" s="5"/>
      <c r="M541" s="4">
        <f t="shared" ref="M541:M546" si="50">ROUND((I541-K541),5)</f>
        <v>108.47</v>
      </c>
      <c r="N541" s="5"/>
      <c r="O541" s="6">
        <f t="shared" ref="O541:O546" si="51">ROUND(IF(I541=0, IF(K541=0, 0, SIGN(-K541)), IF(K541=0, SIGN(I541), (I541-K541)/ABS(K541))),5)</f>
        <v>2.248E-2</v>
      </c>
      <c r="Q541" s="27"/>
      <c r="R541" s="27"/>
      <c r="S541" s="27"/>
      <c r="T541" s="27"/>
      <c r="U541" s="27"/>
      <c r="V541" s="27"/>
      <c r="W541" s="27" t="s">
        <v>565</v>
      </c>
      <c r="X541" s="27"/>
      <c r="Y541" s="30">
        <v>200</v>
      </c>
    </row>
    <row r="542" spans="1:25" x14ac:dyDescent="0.25">
      <c r="A542" s="1"/>
      <c r="B542" s="1"/>
      <c r="C542" s="1"/>
      <c r="D542" s="1"/>
      <c r="E542" s="1"/>
      <c r="F542" s="1" t="s">
        <v>543</v>
      </c>
      <c r="G542" s="1"/>
      <c r="H542" s="1"/>
      <c r="I542" s="4">
        <v>1158</v>
      </c>
      <c r="J542" s="5"/>
      <c r="K542" s="4">
        <v>1193.01</v>
      </c>
      <c r="L542" s="5"/>
      <c r="M542" s="4">
        <f t="shared" si="50"/>
        <v>-35.01</v>
      </c>
      <c r="N542" s="5"/>
      <c r="O542" s="6">
        <f t="shared" si="51"/>
        <v>-2.9350000000000001E-2</v>
      </c>
      <c r="Q542" s="27"/>
      <c r="R542" s="27"/>
      <c r="S542" s="27"/>
      <c r="T542" s="27"/>
      <c r="U542" s="27"/>
      <c r="V542" s="27"/>
      <c r="W542" s="27" t="s">
        <v>566</v>
      </c>
      <c r="X542" s="27"/>
      <c r="Y542" s="30">
        <v>100</v>
      </c>
    </row>
    <row r="543" spans="1:25" x14ac:dyDescent="0.25">
      <c r="A543" s="1"/>
      <c r="B543" s="1"/>
      <c r="C543" s="1"/>
      <c r="D543" s="1"/>
      <c r="E543" s="1"/>
      <c r="F543" s="1" t="s">
        <v>544</v>
      </c>
      <c r="G543" s="1"/>
      <c r="H543" s="1"/>
      <c r="I543" s="4">
        <v>380</v>
      </c>
      <c r="J543" s="5"/>
      <c r="K543" s="4">
        <v>711.58</v>
      </c>
      <c r="L543" s="5"/>
      <c r="M543" s="4">
        <f t="shared" si="50"/>
        <v>-331.58</v>
      </c>
      <c r="N543" s="5"/>
      <c r="O543" s="6">
        <f t="shared" si="51"/>
        <v>-0.46598000000000001</v>
      </c>
      <c r="Q543" s="27"/>
      <c r="R543" s="27"/>
      <c r="S543" s="27"/>
      <c r="T543" s="27"/>
      <c r="U543" s="27"/>
      <c r="V543" s="27"/>
      <c r="W543" s="27" t="s">
        <v>567</v>
      </c>
      <c r="X543" s="27"/>
      <c r="Y543" s="30">
        <v>1200</v>
      </c>
    </row>
    <row r="544" spans="1:25" ht="15.75" thickBot="1" x14ac:dyDescent="0.3">
      <c r="A544" s="1"/>
      <c r="B544" s="1"/>
      <c r="C544" s="1"/>
      <c r="D544" s="1"/>
      <c r="E544" s="1"/>
      <c r="F544" s="1" t="s">
        <v>545</v>
      </c>
      <c r="G544" s="1"/>
      <c r="H544" s="1"/>
      <c r="I544" s="4">
        <v>1090</v>
      </c>
      <c r="J544" s="5"/>
      <c r="K544" s="4">
        <v>1008.36</v>
      </c>
      <c r="L544" s="5"/>
      <c r="M544" s="4">
        <f t="shared" si="50"/>
        <v>81.64</v>
      </c>
      <c r="N544" s="5"/>
      <c r="O544" s="6">
        <f t="shared" si="51"/>
        <v>8.0960000000000004E-2</v>
      </c>
      <c r="Q544" s="27"/>
      <c r="R544" s="27"/>
      <c r="S544" s="27"/>
      <c r="T544" s="27"/>
      <c r="U544" s="27"/>
      <c r="V544" s="27"/>
      <c r="W544" s="27" t="s">
        <v>568</v>
      </c>
      <c r="X544" s="27"/>
      <c r="Y544" s="31"/>
    </row>
    <row r="545" spans="1:25" ht="15.75" thickBot="1" x14ac:dyDescent="0.3">
      <c r="A545" s="1"/>
      <c r="B545" s="1"/>
      <c r="C545" s="1"/>
      <c r="D545" s="1"/>
      <c r="E545" s="1"/>
      <c r="F545" s="1" t="s">
        <v>546</v>
      </c>
      <c r="G545" s="1"/>
      <c r="H545" s="1"/>
      <c r="I545" s="7">
        <v>0</v>
      </c>
      <c r="J545" s="5"/>
      <c r="K545" s="7">
        <v>0</v>
      </c>
      <c r="L545" s="5"/>
      <c r="M545" s="7">
        <f t="shared" si="50"/>
        <v>0</v>
      </c>
      <c r="N545" s="5"/>
      <c r="O545" s="8">
        <f t="shared" si="51"/>
        <v>0</v>
      </c>
      <c r="Q545" s="27"/>
      <c r="R545" s="27"/>
      <c r="S545" s="27"/>
      <c r="T545" s="27"/>
      <c r="U545" s="27"/>
      <c r="V545" s="27" t="s">
        <v>569</v>
      </c>
      <c r="W545" s="27"/>
      <c r="X545" s="27"/>
      <c r="Y545" s="30">
        <f>ROUND(SUM(Y535:Y544),5)</f>
        <v>28050</v>
      </c>
    </row>
    <row r="546" spans="1:25" x14ac:dyDescent="0.25">
      <c r="A546" s="1"/>
      <c r="B546" s="1"/>
      <c r="C546" s="1"/>
      <c r="D546" s="1"/>
      <c r="E546" s="1" t="s">
        <v>547</v>
      </c>
      <c r="F546" s="1"/>
      <c r="G546" s="1"/>
      <c r="H546" s="1"/>
      <c r="I546" s="4">
        <f>ROUND(SUM(I540:I545),5)</f>
        <v>7562.41</v>
      </c>
      <c r="J546" s="5"/>
      <c r="K546" s="4">
        <f>ROUND(SUM(K540:K545),5)</f>
        <v>7738.89</v>
      </c>
      <c r="L546" s="5"/>
      <c r="M546" s="4">
        <f t="shared" si="50"/>
        <v>-176.48</v>
      </c>
      <c r="N546" s="5"/>
      <c r="O546" s="6">
        <f t="shared" si="51"/>
        <v>-2.2800000000000001E-2</v>
      </c>
      <c r="Q546" s="27"/>
      <c r="R546" s="27"/>
      <c r="S546" s="27"/>
      <c r="T546" s="27"/>
      <c r="U546" s="27"/>
      <c r="V546" s="27" t="s">
        <v>570</v>
      </c>
      <c r="W546" s="27"/>
      <c r="X546" s="27"/>
      <c r="Y546" s="30"/>
    </row>
    <row r="547" spans="1:25" ht="30" customHeight="1" x14ac:dyDescent="0.25">
      <c r="A547" s="1"/>
      <c r="B547" s="1"/>
      <c r="C547" s="1"/>
      <c r="D547" s="1"/>
      <c r="E547" s="1" t="s">
        <v>548</v>
      </c>
      <c r="F547" s="1"/>
      <c r="G547" s="1"/>
      <c r="H547" s="1"/>
      <c r="I547" s="4"/>
      <c r="J547" s="5"/>
      <c r="K547" s="4"/>
      <c r="L547" s="5"/>
      <c r="M547" s="4"/>
      <c r="N547" s="5"/>
      <c r="O547" s="6"/>
      <c r="Q547" s="27"/>
      <c r="R547" s="27"/>
      <c r="S547" s="27"/>
      <c r="T547" s="27"/>
      <c r="U547" s="27"/>
      <c r="V547" s="27"/>
      <c r="W547" s="27" t="s">
        <v>571</v>
      </c>
      <c r="X547" s="27"/>
      <c r="Y547" s="30">
        <v>2050</v>
      </c>
    </row>
    <row r="548" spans="1:25" x14ac:dyDescent="0.25">
      <c r="A548" s="1"/>
      <c r="B548" s="1"/>
      <c r="C548" s="1"/>
      <c r="D548" s="1"/>
      <c r="E548" s="1"/>
      <c r="F548" s="1" t="s">
        <v>549</v>
      </c>
      <c r="G548" s="1"/>
      <c r="H548" s="1"/>
      <c r="I548" s="4">
        <v>1232.6400000000001</v>
      </c>
      <c r="J548" s="5"/>
      <c r="K548" s="4">
        <v>-612.46</v>
      </c>
      <c r="L548" s="5"/>
      <c r="M548" s="4">
        <f>ROUND((I548-K548),5)</f>
        <v>1845.1</v>
      </c>
      <c r="N548" s="5"/>
      <c r="O548" s="6">
        <f>ROUND(IF(I548=0, IF(K548=0, 0, SIGN(-K548)), IF(K548=0, SIGN(I548), (I548-K548)/ABS(K548))),5)</f>
        <v>3.0125999999999999</v>
      </c>
      <c r="Q548" s="27"/>
      <c r="R548" s="27"/>
      <c r="S548" s="27"/>
      <c r="T548" s="27"/>
      <c r="U548" s="27"/>
      <c r="V548" s="27"/>
      <c r="W548" s="27" t="s">
        <v>866</v>
      </c>
      <c r="X548" s="27"/>
      <c r="Y548" s="30">
        <v>700</v>
      </c>
    </row>
    <row r="549" spans="1:25" x14ac:dyDescent="0.25">
      <c r="A549" s="1"/>
      <c r="B549" s="1"/>
      <c r="C549" s="1"/>
      <c r="D549" s="1"/>
      <c r="E549" s="1"/>
      <c r="F549" s="1" t="s">
        <v>550</v>
      </c>
      <c r="G549" s="1"/>
      <c r="H549" s="1"/>
      <c r="I549" s="4">
        <v>5545.66</v>
      </c>
      <c r="J549" s="5"/>
      <c r="K549" s="4">
        <v>4235.74</v>
      </c>
      <c r="L549" s="5"/>
      <c r="M549" s="4">
        <f>ROUND((I549-K549),5)</f>
        <v>1309.92</v>
      </c>
      <c r="N549" s="5"/>
      <c r="O549" s="6">
        <f>ROUND(IF(I549=0, IF(K549=0, 0, SIGN(-K549)), IF(K549=0, SIGN(I549), (I549-K549)/ABS(K549))),5)</f>
        <v>0.30925000000000002</v>
      </c>
      <c r="Q549" s="27"/>
      <c r="R549" s="27"/>
      <c r="S549" s="27"/>
      <c r="T549" s="27"/>
      <c r="U549" s="27"/>
      <c r="V549" s="27"/>
      <c r="W549" s="27" t="s">
        <v>572</v>
      </c>
      <c r="X549" s="27"/>
      <c r="Y549" s="30">
        <v>1050</v>
      </c>
    </row>
    <row r="550" spans="1:25" x14ac:dyDescent="0.25">
      <c r="A550" s="1"/>
      <c r="B550" s="1"/>
      <c r="C550" s="1"/>
      <c r="D550" s="1"/>
      <c r="E550" s="1"/>
      <c r="F550" s="1" t="s">
        <v>551</v>
      </c>
      <c r="G550" s="1"/>
      <c r="H550" s="1"/>
      <c r="I550" s="4">
        <v>5929.69</v>
      </c>
      <c r="J550" s="5"/>
      <c r="K550" s="4">
        <v>4055.45</v>
      </c>
      <c r="L550" s="5"/>
      <c r="M550" s="4">
        <f>ROUND((I550-K550),5)</f>
        <v>1874.24</v>
      </c>
      <c r="N550" s="5"/>
      <c r="O550" s="6">
        <f>ROUND(IF(I550=0, IF(K550=0, 0, SIGN(-K550)), IF(K550=0, SIGN(I550), (I550-K550)/ABS(K550))),5)</f>
        <v>0.46215000000000001</v>
      </c>
      <c r="Q550" s="27"/>
      <c r="R550" s="27"/>
      <c r="S550" s="27"/>
      <c r="T550" s="27"/>
      <c r="U550" s="27"/>
      <c r="V550" s="27"/>
      <c r="W550" s="27" t="s">
        <v>573</v>
      </c>
      <c r="X550" s="27"/>
      <c r="Y550" s="30">
        <v>400</v>
      </c>
    </row>
    <row r="551" spans="1:25" ht="15.75" thickBot="1" x14ac:dyDescent="0.3">
      <c r="A551" s="1"/>
      <c r="B551" s="1"/>
      <c r="C551" s="1"/>
      <c r="D551" s="1"/>
      <c r="E551" s="1"/>
      <c r="F551" s="1" t="s">
        <v>552</v>
      </c>
      <c r="G551" s="1"/>
      <c r="H551" s="1"/>
      <c r="I551" s="7">
        <v>3892.14</v>
      </c>
      <c r="J551" s="5"/>
      <c r="K551" s="7">
        <v>3826.34</v>
      </c>
      <c r="L551" s="5"/>
      <c r="M551" s="7">
        <f>ROUND((I551-K551),5)</f>
        <v>65.8</v>
      </c>
      <c r="N551" s="5"/>
      <c r="O551" s="8">
        <f>ROUND(IF(I551=0, IF(K551=0, 0, SIGN(-K551)), IF(K551=0, SIGN(I551), (I551-K551)/ABS(K551))),5)</f>
        <v>1.72E-2</v>
      </c>
      <c r="Q551" s="27"/>
      <c r="R551" s="27"/>
      <c r="S551" s="27"/>
      <c r="T551" s="27"/>
      <c r="U551" s="27"/>
      <c r="V551" s="27"/>
      <c r="W551" s="27" t="s">
        <v>574</v>
      </c>
      <c r="X551" s="27"/>
      <c r="Y551" s="30">
        <v>250</v>
      </c>
    </row>
    <row r="552" spans="1:25" x14ac:dyDescent="0.25">
      <c r="A552" s="1"/>
      <c r="B552" s="1"/>
      <c r="C552" s="1"/>
      <c r="D552" s="1"/>
      <c r="E552" s="1" t="s">
        <v>553</v>
      </c>
      <c r="F552" s="1"/>
      <c r="G552" s="1"/>
      <c r="H552" s="1"/>
      <c r="I552" s="4">
        <f>ROUND(SUM(I547:I551),5)</f>
        <v>16600.13</v>
      </c>
      <c r="J552" s="5"/>
      <c r="K552" s="4">
        <f>ROUND(SUM(K547:K551),5)</f>
        <v>11505.07</v>
      </c>
      <c r="L552" s="5"/>
      <c r="M552" s="4">
        <f>ROUND((I552-K552),5)</f>
        <v>5095.0600000000004</v>
      </c>
      <c r="N552" s="5"/>
      <c r="O552" s="6">
        <f>ROUND(IF(I552=0, IF(K552=0, 0, SIGN(-K552)), IF(K552=0, SIGN(I552), (I552-K552)/ABS(K552))),5)</f>
        <v>0.44285000000000002</v>
      </c>
      <c r="Q552" s="27"/>
      <c r="R552" s="27"/>
      <c r="S552" s="27"/>
      <c r="T552" s="27"/>
      <c r="U552" s="27"/>
      <c r="V552" s="27"/>
      <c r="W552" s="27" t="s">
        <v>575</v>
      </c>
      <c r="X552" s="27"/>
      <c r="Y552" s="30">
        <v>300</v>
      </c>
    </row>
    <row r="553" spans="1:25" ht="30" customHeight="1" x14ac:dyDescent="0.25">
      <c r="A553" s="1"/>
      <c r="B553" s="1"/>
      <c r="C553" s="1"/>
      <c r="D553" s="1"/>
      <c r="E553" s="1" t="s">
        <v>554</v>
      </c>
      <c r="F553" s="1"/>
      <c r="G553" s="1"/>
      <c r="H553" s="1"/>
      <c r="I553" s="4"/>
      <c r="J553" s="5"/>
      <c r="K553" s="4"/>
      <c r="L553" s="5"/>
      <c r="M553" s="4"/>
      <c r="N553" s="5"/>
      <c r="O553" s="6"/>
      <c r="Q553" s="27"/>
      <c r="R553" s="27"/>
      <c r="S553" s="27"/>
      <c r="T553" s="27"/>
      <c r="U553" s="27"/>
      <c r="V553" s="27"/>
      <c r="W553" s="27" t="s">
        <v>576</v>
      </c>
      <c r="X553" s="27"/>
      <c r="Y553" s="30">
        <v>400</v>
      </c>
    </row>
    <row r="554" spans="1:25" ht="15.75" thickBot="1" x14ac:dyDescent="0.3">
      <c r="A554" s="1"/>
      <c r="B554" s="1"/>
      <c r="C554" s="1"/>
      <c r="D554" s="1"/>
      <c r="E554" s="1"/>
      <c r="F554" s="1" t="s">
        <v>555</v>
      </c>
      <c r="G554" s="1"/>
      <c r="H554" s="1"/>
      <c r="I554" s="4">
        <v>543.03</v>
      </c>
      <c r="J554" s="5"/>
      <c r="K554" s="4">
        <v>1088.1400000000001</v>
      </c>
      <c r="L554" s="5"/>
      <c r="M554" s="4">
        <f>ROUND((I554-K554),5)</f>
        <v>-545.11</v>
      </c>
      <c r="N554" s="5"/>
      <c r="O554" s="6">
        <f>ROUND(IF(I554=0, IF(K554=0, 0, SIGN(-K554)), IF(K554=0, SIGN(I554), (I554-K554)/ABS(K554))),5)</f>
        <v>-0.50095999999999996</v>
      </c>
      <c r="Q554" s="27"/>
      <c r="R554" s="27"/>
      <c r="S554" s="27"/>
      <c r="T554" s="27"/>
      <c r="U554" s="27"/>
      <c r="V554" s="27"/>
      <c r="W554" s="27" t="s">
        <v>577</v>
      </c>
      <c r="X554" s="27"/>
      <c r="Y554" s="31"/>
    </row>
    <row r="555" spans="1:25" x14ac:dyDescent="0.25">
      <c r="A555" s="1"/>
      <c r="B555" s="1"/>
      <c r="C555" s="1"/>
      <c r="D555" s="1"/>
      <c r="E555" s="1"/>
      <c r="F555" s="1" t="s">
        <v>556</v>
      </c>
      <c r="G555" s="1"/>
      <c r="H555" s="1"/>
      <c r="I555" s="4">
        <v>37.04</v>
      </c>
      <c r="J555" s="5"/>
      <c r="K555" s="4">
        <v>21.65</v>
      </c>
      <c r="L555" s="5"/>
      <c r="M555" s="4">
        <f>ROUND((I555-K555),5)</f>
        <v>15.39</v>
      </c>
      <c r="N555" s="5"/>
      <c r="O555" s="6">
        <f>ROUND(IF(I555=0, IF(K555=0, 0, SIGN(-K555)), IF(K555=0, SIGN(I555), (I555-K555)/ABS(K555))),5)</f>
        <v>0.71084999999999998</v>
      </c>
      <c r="Q555" s="27"/>
      <c r="R555" s="27"/>
      <c r="S555" s="27"/>
      <c r="T555" s="27"/>
      <c r="U555" s="27"/>
      <c r="V555" s="27" t="s">
        <v>578</v>
      </c>
      <c r="W555" s="27"/>
      <c r="X555" s="27"/>
      <c r="Y555" s="30">
        <f>ROUND(SUM(Y546:Y554),5)</f>
        <v>5150</v>
      </c>
    </row>
    <row r="556" spans="1:25" ht="15.75" thickBot="1" x14ac:dyDescent="0.3">
      <c r="A556" s="1"/>
      <c r="B556" s="1"/>
      <c r="C556" s="1"/>
      <c r="D556" s="1"/>
      <c r="E556" s="1"/>
      <c r="F556" s="1" t="s">
        <v>557</v>
      </c>
      <c r="G556" s="1"/>
      <c r="H556" s="1"/>
      <c r="I556" s="7">
        <v>0</v>
      </c>
      <c r="J556" s="5"/>
      <c r="K556" s="7">
        <v>34</v>
      </c>
      <c r="L556" s="5"/>
      <c r="M556" s="7">
        <f>ROUND((I556-K556),5)</f>
        <v>-34</v>
      </c>
      <c r="N556" s="5"/>
      <c r="O556" s="8">
        <f>ROUND(IF(I556=0, IF(K556=0, 0, SIGN(-K556)), IF(K556=0, SIGN(I556), (I556-K556)/ABS(K556))),5)</f>
        <v>-1</v>
      </c>
      <c r="Q556" s="27"/>
      <c r="R556" s="27"/>
      <c r="S556" s="27"/>
      <c r="T556" s="27"/>
      <c r="U556" s="27"/>
      <c r="V556" s="27" t="s">
        <v>579</v>
      </c>
      <c r="W556" s="27"/>
      <c r="X556" s="27"/>
      <c r="Y556" s="30"/>
    </row>
    <row r="557" spans="1:25" x14ac:dyDescent="0.25">
      <c r="A557" s="1"/>
      <c r="B557" s="1"/>
      <c r="C557" s="1"/>
      <c r="D557" s="1"/>
      <c r="E557" s="1" t="s">
        <v>558</v>
      </c>
      <c r="F557" s="1"/>
      <c r="G557" s="1"/>
      <c r="H557" s="1"/>
      <c r="I557" s="4">
        <f>ROUND(SUM(I553:I556),5)</f>
        <v>580.07000000000005</v>
      </c>
      <c r="J557" s="5"/>
      <c r="K557" s="4">
        <f>ROUND(SUM(K553:K556),5)</f>
        <v>1143.79</v>
      </c>
      <c r="L557" s="5"/>
      <c r="M557" s="4">
        <f>ROUND((I557-K557),5)</f>
        <v>-563.72</v>
      </c>
      <c r="N557" s="5"/>
      <c r="O557" s="6">
        <f>ROUND(IF(I557=0, IF(K557=0, 0, SIGN(-K557)), IF(K557=0, SIGN(I557), (I557-K557)/ABS(K557))),5)</f>
        <v>-0.49285000000000001</v>
      </c>
      <c r="Q557" s="27"/>
      <c r="R557" s="27"/>
      <c r="S557" s="27"/>
      <c r="T557" s="27"/>
      <c r="U557" s="27"/>
      <c r="V557" s="27"/>
      <c r="W557" s="27" t="s">
        <v>580</v>
      </c>
      <c r="X557" s="27"/>
      <c r="Y557" s="30">
        <v>4000</v>
      </c>
    </row>
    <row r="558" spans="1:25" ht="30" customHeight="1" x14ac:dyDescent="0.25">
      <c r="A558" s="1"/>
      <c r="B558" s="1"/>
      <c r="C558" s="1"/>
      <c r="D558" s="1"/>
      <c r="E558" s="1" t="s">
        <v>559</v>
      </c>
      <c r="F558" s="1"/>
      <c r="G558" s="1"/>
      <c r="H558" s="1"/>
      <c r="I558" s="4"/>
      <c r="J558" s="5"/>
      <c r="K558" s="4"/>
      <c r="L558" s="5"/>
      <c r="M558" s="4"/>
      <c r="N558" s="5"/>
      <c r="O558" s="6"/>
      <c r="Q558" s="27"/>
      <c r="R558" s="27"/>
      <c r="S558" s="27"/>
      <c r="T558" s="27"/>
      <c r="U558" s="27"/>
      <c r="V558" s="27"/>
      <c r="W558" s="27" t="s">
        <v>581</v>
      </c>
      <c r="X558" s="27"/>
      <c r="Y558" s="30">
        <v>250</v>
      </c>
    </row>
    <row r="559" spans="1:25" x14ac:dyDescent="0.25">
      <c r="A559" s="1"/>
      <c r="B559" s="1"/>
      <c r="C559" s="1"/>
      <c r="D559" s="1"/>
      <c r="E559" s="1"/>
      <c r="F559" s="1" t="s">
        <v>560</v>
      </c>
      <c r="G559" s="1"/>
      <c r="H559" s="1"/>
      <c r="I559" s="4"/>
      <c r="J559" s="5"/>
      <c r="K559" s="4"/>
      <c r="L559" s="5"/>
      <c r="M559" s="4"/>
      <c r="N559" s="5"/>
      <c r="O559" s="6"/>
      <c r="Q559" s="27"/>
      <c r="R559" s="27"/>
      <c r="S559" s="27"/>
      <c r="T559" s="27"/>
      <c r="U559" s="27"/>
      <c r="V559" s="27"/>
      <c r="W559" s="27" t="s">
        <v>582</v>
      </c>
      <c r="X559" s="27"/>
      <c r="Y559" s="30">
        <v>2000</v>
      </c>
    </row>
    <row r="560" spans="1:25" x14ac:dyDescent="0.25">
      <c r="A560" s="1"/>
      <c r="B560" s="1"/>
      <c r="C560" s="1"/>
      <c r="D560" s="1"/>
      <c r="E560" s="1"/>
      <c r="F560" s="1"/>
      <c r="G560" s="1" t="s">
        <v>561</v>
      </c>
      <c r="H560" s="1"/>
      <c r="I560" s="4">
        <v>2467.91</v>
      </c>
      <c r="J560" s="5"/>
      <c r="K560" s="4">
        <v>869.02</v>
      </c>
      <c r="L560" s="5"/>
      <c r="M560" s="4">
        <f t="shared" ref="M560:M568" si="52">ROUND((I560-K560),5)</f>
        <v>1598.89</v>
      </c>
      <c r="N560" s="5"/>
      <c r="O560" s="6">
        <f t="shared" ref="O560:O568" si="53">ROUND(IF(I560=0, IF(K560=0, 0, SIGN(-K560)), IF(K560=0, SIGN(I560), (I560-K560)/ABS(K560))),5)</f>
        <v>1.83988</v>
      </c>
      <c r="Q560" s="27"/>
      <c r="R560" s="27"/>
      <c r="S560" s="27"/>
      <c r="T560" s="27"/>
      <c r="U560" s="27"/>
      <c r="V560" s="27"/>
      <c r="W560" s="27" t="s">
        <v>584</v>
      </c>
      <c r="X560" s="27"/>
      <c r="Y560" s="30">
        <v>550</v>
      </c>
    </row>
    <row r="561" spans="1:25" x14ac:dyDescent="0.25">
      <c r="A561" s="1"/>
      <c r="B561" s="1"/>
      <c r="C561" s="1"/>
      <c r="D561" s="1"/>
      <c r="E561" s="1"/>
      <c r="F561" s="1"/>
      <c r="G561" s="1" t="s">
        <v>562</v>
      </c>
      <c r="H561" s="1"/>
      <c r="I561" s="4">
        <v>18986.96</v>
      </c>
      <c r="J561" s="5"/>
      <c r="K561" s="4">
        <v>11797.38</v>
      </c>
      <c r="L561" s="5"/>
      <c r="M561" s="4">
        <f t="shared" si="52"/>
        <v>7189.58</v>
      </c>
      <c r="N561" s="5"/>
      <c r="O561" s="6">
        <f t="shared" si="53"/>
        <v>0.60941999999999996</v>
      </c>
      <c r="Q561" s="27"/>
      <c r="R561" s="27"/>
      <c r="S561" s="27"/>
      <c r="T561" s="27"/>
      <c r="U561" s="27"/>
      <c r="V561" s="27"/>
      <c r="W561" s="27" t="s">
        <v>585</v>
      </c>
      <c r="X561" s="27"/>
      <c r="Y561" s="30">
        <v>400</v>
      </c>
    </row>
    <row r="562" spans="1:25" x14ac:dyDescent="0.25">
      <c r="A562" s="1"/>
      <c r="B562" s="1"/>
      <c r="C562" s="1"/>
      <c r="D562" s="1"/>
      <c r="E562" s="1"/>
      <c r="F562" s="1"/>
      <c r="G562" s="1" t="s">
        <v>563</v>
      </c>
      <c r="H562" s="1"/>
      <c r="I562" s="4">
        <v>1076.8499999999999</v>
      </c>
      <c r="J562" s="5"/>
      <c r="K562" s="4">
        <v>125.95</v>
      </c>
      <c r="L562" s="5"/>
      <c r="M562" s="4">
        <f t="shared" si="52"/>
        <v>950.9</v>
      </c>
      <c r="N562" s="5"/>
      <c r="O562" s="6">
        <f t="shared" si="53"/>
        <v>7.5498200000000004</v>
      </c>
      <c r="Q562" s="27"/>
      <c r="R562" s="27"/>
      <c r="S562" s="27"/>
      <c r="T562" s="27"/>
      <c r="U562" s="27"/>
      <c r="V562" s="27"/>
      <c r="W562" s="27" t="s">
        <v>586</v>
      </c>
      <c r="X562" s="27"/>
      <c r="Y562" s="30">
        <v>250</v>
      </c>
    </row>
    <row r="563" spans="1:25" ht="15.75" thickBot="1" x14ac:dyDescent="0.3">
      <c r="A563" s="1"/>
      <c r="B563" s="1"/>
      <c r="C563" s="1"/>
      <c r="D563" s="1"/>
      <c r="E563" s="1"/>
      <c r="F563" s="1"/>
      <c r="G563" s="1" t="s">
        <v>564</v>
      </c>
      <c r="H563" s="1"/>
      <c r="I563" s="4">
        <v>8430.2800000000007</v>
      </c>
      <c r="J563" s="5"/>
      <c r="K563" s="4">
        <v>4975.08</v>
      </c>
      <c r="L563" s="5"/>
      <c r="M563" s="4">
        <f t="shared" si="52"/>
        <v>3455.2</v>
      </c>
      <c r="N563" s="5"/>
      <c r="O563" s="6">
        <f t="shared" si="53"/>
        <v>0.69450000000000001</v>
      </c>
      <c r="Q563" s="27"/>
      <c r="R563" s="27"/>
      <c r="S563" s="27"/>
      <c r="T563" s="27"/>
      <c r="U563" s="27"/>
      <c r="V563" s="27"/>
      <c r="W563" s="27" t="s">
        <v>587</v>
      </c>
      <c r="X563" s="27"/>
      <c r="Y563" s="31"/>
    </row>
    <row r="564" spans="1:25" x14ac:dyDescent="0.25">
      <c r="A564" s="1"/>
      <c r="B564" s="1"/>
      <c r="C564" s="1"/>
      <c r="D564" s="1"/>
      <c r="E564" s="1"/>
      <c r="F564" s="1"/>
      <c r="G564" s="1" t="s">
        <v>565</v>
      </c>
      <c r="H564" s="1"/>
      <c r="I564" s="4">
        <v>1559.28</v>
      </c>
      <c r="J564" s="5"/>
      <c r="K564" s="4">
        <v>500</v>
      </c>
      <c r="L564" s="5"/>
      <c r="M564" s="4">
        <f t="shared" si="52"/>
        <v>1059.28</v>
      </c>
      <c r="N564" s="5"/>
      <c r="O564" s="6">
        <f t="shared" si="53"/>
        <v>2.11856</v>
      </c>
      <c r="Q564" s="27"/>
      <c r="R564" s="27"/>
      <c r="S564" s="27"/>
      <c r="T564" s="27"/>
      <c r="U564" s="27"/>
      <c r="V564" s="27" t="s">
        <v>588</v>
      </c>
      <c r="W564" s="27"/>
      <c r="X564" s="27"/>
      <c r="Y564" s="30">
        <f>ROUND(SUM(Y556:Y563),5)</f>
        <v>7450</v>
      </c>
    </row>
    <row r="565" spans="1:25" x14ac:dyDescent="0.25">
      <c r="A565" s="1"/>
      <c r="B565" s="1"/>
      <c r="C565" s="1"/>
      <c r="D565" s="1"/>
      <c r="E565" s="1"/>
      <c r="F565" s="1"/>
      <c r="G565" s="1" t="s">
        <v>566</v>
      </c>
      <c r="H565" s="1"/>
      <c r="I565" s="4">
        <v>487.1</v>
      </c>
      <c r="J565" s="5"/>
      <c r="K565" s="4">
        <v>27.89</v>
      </c>
      <c r="L565" s="5"/>
      <c r="M565" s="4">
        <f t="shared" si="52"/>
        <v>459.21</v>
      </c>
      <c r="N565" s="5"/>
      <c r="O565" s="6">
        <f t="shared" si="53"/>
        <v>16.465039999999998</v>
      </c>
      <c r="Q565" s="27"/>
      <c r="R565" s="27"/>
      <c r="S565" s="27"/>
      <c r="T565" s="27"/>
      <c r="U565" s="27"/>
      <c r="V565" s="27" t="s">
        <v>589</v>
      </c>
      <c r="W565" s="27"/>
      <c r="X565" s="27"/>
      <c r="Y565" s="30"/>
    </row>
    <row r="566" spans="1:25" x14ac:dyDescent="0.25">
      <c r="A566" s="1"/>
      <c r="B566" s="1"/>
      <c r="C566" s="1"/>
      <c r="D566" s="1"/>
      <c r="E566" s="1"/>
      <c r="F566" s="1"/>
      <c r="G566" s="1" t="s">
        <v>567</v>
      </c>
      <c r="H566" s="1"/>
      <c r="I566" s="4">
        <v>1003.3</v>
      </c>
      <c r="J566" s="5"/>
      <c r="K566" s="4">
        <v>903.65</v>
      </c>
      <c r="L566" s="5"/>
      <c r="M566" s="4">
        <f t="shared" si="52"/>
        <v>99.65</v>
      </c>
      <c r="N566" s="5"/>
      <c r="O566" s="6">
        <f t="shared" si="53"/>
        <v>0.11027000000000001</v>
      </c>
      <c r="Q566" s="27"/>
      <c r="R566" s="27"/>
      <c r="S566" s="27"/>
      <c r="T566" s="27"/>
      <c r="U566" s="27"/>
      <c r="V566" s="27"/>
      <c r="W566" s="27" t="s">
        <v>590</v>
      </c>
      <c r="X566" s="27"/>
      <c r="Y566" s="30">
        <v>8500</v>
      </c>
    </row>
    <row r="567" spans="1:25" ht="15.75" thickBot="1" x14ac:dyDescent="0.3">
      <c r="A567" s="1"/>
      <c r="B567" s="1"/>
      <c r="C567" s="1"/>
      <c r="D567" s="1"/>
      <c r="E567" s="1"/>
      <c r="F567" s="1"/>
      <c r="G567" s="1" t="s">
        <v>568</v>
      </c>
      <c r="H567" s="1"/>
      <c r="I567" s="7">
        <v>302.77</v>
      </c>
      <c r="J567" s="5"/>
      <c r="K567" s="7">
        <v>500</v>
      </c>
      <c r="L567" s="5"/>
      <c r="M567" s="7">
        <f t="shared" si="52"/>
        <v>-197.23</v>
      </c>
      <c r="N567" s="5"/>
      <c r="O567" s="8">
        <f t="shared" si="53"/>
        <v>-0.39445999999999998</v>
      </c>
      <c r="Q567" s="27"/>
      <c r="R567" s="27"/>
      <c r="S567" s="27"/>
      <c r="T567" s="27"/>
      <c r="U567" s="27"/>
      <c r="V567" s="27"/>
      <c r="W567" s="27" t="s">
        <v>591</v>
      </c>
      <c r="X567" s="27"/>
      <c r="Y567" s="30">
        <v>250</v>
      </c>
    </row>
    <row r="568" spans="1:25" x14ac:dyDescent="0.25">
      <c r="A568" s="1"/>
      <c r="B568" s="1"/>
      <c r="C568" s="1"/>
      <c r="D568" s="1"/>
      <c r="E568" s="1"/>
      <c r="F568" s="1" t="s">
        <v>569</v>
      </c>
      <c r="G568" s="1"/>
      <c r="H568" s="1"/>
      <c r="I568" s="4">
        <f>ROUND(SUM(I559:I567),5)</f>
        <v>34314.449999999997</v>
      </c>
      <c r="J568" s="5"/>
      <c r="K568" s="4">
        <f>ROUND(SUM(K559:K567),5)</f>
        <v>19698.97</v>
      </c>
      <c r="L568" s="5"/>
      <c r="M568" s="4">
        <f t="shared" si="52"/>
        <v>14615.48</v>
      </c>
      <c r="N568" s="5"/>
      <c r="O568" s="6">
        <f t="shared" si="53"/>
        <v>0.74194000000000004</v>
      </c>
      <c r="Q568" s="27"/>
      <c r="R568" s="27"/>
      <c r="S568" s="27"/>
      <c r="T568" s="27"/>
      <c r="U568" s="27"/>
      <c r="V568" s="27"/>
      <c r="W568" s="27" t="s">
        <v>592</v>
      </c>
      <c r="X568" s="27"/>
      <c r="Y568" s="30">
        <v>1300</v>
      </c>
    </row>
    <row r="569" spans="1:25" ht="30" customHeight="1" x14ac:dyDescent="0.25">
      <c r="A569" s="1"/>
      <c r="B569" s="1"/>
      <c r="C569" s="1"/>
      <c r="D569" s="1"/>
      <c r="E569" s="1"/>
      <c r="F569" s="1" t="s">
        <v>570</v>
      </c>
      <c r="G569" s="1"/>
      <c r="H569" s="1"/>
      <c r="I569" s="4"/>
      <c r="J569" s="5"/>
      <c r="K569" s="4"/>
      <c r="L569" s="5"/>
      <c r="M569" s="4"/>
      <c r="N569" s="5"/>
      <c r="O569" s="6"/>
      <c r="Q569" s="27"/>
      <c r="R569" s="27"/>
      <c r="S569" s="27"/>
      <c r="T569" s="27"/>
      <c r="U569" s="27"/>
      <c r="V569" s="27"/>
      <c r="W569" s="27" t="s">
        <v>593</v>
      </c>
      <c r="X569" s="27"/>
      <c r="Y569" s="30">
        <v>450</v>
      </c>
    </row>
    <row r="570" spans="1:25" x14ac:dyDescent="0.25">
      <c r="A570" s="1"/>
      <c r="B570" s="1"/>
      <c r="C570" s="1"/>
      <c r="D570" s="1"/>
      <c r="E570" s="1"/>
      <c r="F570" s="1"/>
      <c r="G570" s="1" t="s">
        <v>571</v>
      </c>
      <c r="H570" s="1"/>
      <c r="I570" s="4">
        <v>-312.38</v>
      </c>
      <c r="J570" s="5"/>
      <c r="K570" s="4">
        <v>0</v>
      </c>
      <c r="L570" s="5"/>
      <c r="M570" s="4">
        <f t="shared" ref="M570:M577" si="54">ROUND((I570-K570),5)</f>
        <v>-312.38</v>
      </c>
      <c r="N570" s="5"/>
      <c r="O570" s="6">
        <f t="shared" ref="O570:O577" si="55">ROUND(IF(I570=0, IF(K570=0, 0, SIGN(-K570)), IF(K570=0, SIGN(I570), (I570-K570)/ABS(K570))),5)</f>
        <v>-1</v>
      </c>
      <c r="Q570" s="27"/>
      <c r="R570" s="27"/>
      <c r="S570" s="27"/>
      <c r="T570" s="27"/>
      <c r="U570" s="27"/>
      <c r="V570" s="27"/>
      <c r="W570" s="27" t="s">
        <v>594</v>
      </c>
      <c r="X570" s="27"/>
      <c r="Y570" s="30">
        <v>150</v>
      </c>
    </row>
    <row r="571" spans="1:25" x14ac:dyDescent="0.25">
      <c r="A571" s="1"/>
      <c r="B571" s="1"/>
      <c r="C571" s="1"/>
      <c r="D571" s="1"/>
      <c r="E571" s="1"/>
      <c r="F571" s="1"/>
      <c r="G571" s="1" t="s">
        <v>572</v>
      </c>
      <c r="H571" s="1"/>
      <c r="I571" s="4">
        <v>52.2</v>
      </c>
      <c r="J571" s="5"/>
      <c r="K571" s="4">
        <v>58.3</v>
      </c>
      <c r="L571" s="5"/>
      <c r="M571" s="4">
        <f t="shared" si="54"/>
        <v>-6.1</v>
      </c>
      <c r="N571" s="5"/>
      <c r="O571" s="6">
        <f t="shared" si="55"/>
        <v>-0.10463</v>
      </c>
      <c r="Q571" s="27"/>
      <c r="R571" s="27"/>
      <c r="S571" s="27"/>
      <c r="T571" s="27"/>
      <c r="U571" s="27"/>
      <c r="V571" s="27"/>
      <c r="W571" s="27" t="s">
        <v>595</v>
      </c>
      <c r="X571" s="27"/>
      <c r="Y571" s="30">
        <v>200</v>
      </c>
    </row>
    <row r="572" spans="1:25" x14ac:dyDescent="0.25">
      <c r="A572" s="1"/>
      <c r="B572" s="1"/>
      <c r="C572" s="1"/>
      <c r="D572" s="1"/>
      <c r="E572" s="1"/>
      <c r="F572" s="1"/>
      <c r="G572" s="1" t="s">
        <v>573</v>
      </c>
      <c r="H572" s="1"/>
      <c r="I572" s="4">
        <v>448.1</v>
      </c>
      <c r="J572" s="5"/>
      <c r="K572" s="4">
        <v>307.91000000000003</v>
      </c>
      <c r="L572" s="5"/>
      <c r="M572" s="4">
        <f t="shared" si="54"/>
        <v>140.19</v>
      </c>
      <c r="N572" s="5"/>
      <c r="O572" s="6">
        <f t="shared" si="55"/>
        <v>0.45529999999999998</v>
      </c>
      <c r="Q572" s="27"/>
      <c r="R572" s="27"/>
      <c r="S572" s="27"/>
      <c r="T572" s="27"/>
      <c r="U572" s="27"/>
      <c r="V572" s="27"/>
      <c r="W572" s="27" t="s">
        <v>596</v>
      </c>
      <c r="X572" s="27"/>
      <c r="Y572" s="30">
        <v>300</v>
      </c>
    </row>
    <row r="573" spans="1:25" ht="15.75" thickBot="1" x14ac:dyDescent="0.3">
      <c r="A573" s="1"/>
      <c r="B573" s="1"/>
      <c r="C573" s="1"/>
      <c r="D573" s="1"/>
      <c r="E573" s="1"/>
      <c r="F573" s="1"/>
      <c r="G573" s="1" t="s">
        <v>574</v>
      </c>
      <c r="H573" s="1"/>
      <c r="I573" s="4">
        <v>124.7</v>
      </c>
      <c r="J573" s="5"/>
      <c r="K573" s="4">
        <v>36.94</v>
      </c>
      <c r="L573" s="5"/>
      <c r="M573" s="4">
        <f t="shared" si="54"/>
        <v>87.76</v>
      </c>
      <c r="N573" s="5"/>
      <c r="O573" s="6">
        <f t="shared" si="55"/>
        <v>2.37574</v>
      </c>
      <c r="Q573" s="27"/>
      <c r="R573" s="27"/>
      <c r="S573" s="27"/>
      <c r="T573" s="27"/>
      <c r="U573" s="27"/>
      <c r="V573" s="27"/>
      <c r="W573" s="27" t="s">
        <v>597</v>
      </c>
      <c r="X573" s="27"/>
      <c r="Y573" s="32"/>
    </row>
    <row r="574" spans="1:25" ht="15.75" thickBot="1" x14ac:dyDescent="0.3">
      <c r="A574" s="1"/>
      <c r="B574" s="1"/>
      <c r="C574" s="1"/>
      <c r="D574" s="1"/>
      <c r="E574" s="1"/>
      <c r="F574" s="1"/>
      <c r="G574" s="1" t="s">
        <v>575</v>
      </c>
      <c r="H574" s="1"/>
      <c r="I574" s="4">
        <v>0</v>
      </c>
      <c r="J574" s="5"/>
      <c r="K574" s="4">
        <v>494.39</v>
      </c>
      <c r="L574" s="5"/>
      <c r="M574" s="4">
        <f t="shared" si="54"/>
        <v>-494.39</v>
      </c>
      <c r="N574" s="5"/>
      <c r="O574" s="6">
        <f t="shared" si="55"/>
        <v>-1</v>
      </c>
      <c r="Q574" s="27"/>
      <c r="R574" s="27"/>
      <c r="S574" s="27"/>
      <c r="T574" s="27"/>
      <c r="U574" s="27"/>
      <c r="V574" s="27" t="s">
        <v>598</v>
      </c>
      <c r="W574" s="27"/>
      <c r="X574" s="27"/>
      <c r="Y574" s="33">
        <f>ROUND(SUM(Y565:Y573),5)</f>
        <v>11150</v>
      </c>
    </row>
    <row r="575" spans="1:25" x14ac:dyDescent="0.25">
      <c r="A575" s="1"/>
      <c r="B575" s="1"/>
      <c r="C575" s="1"/>
      <c r="D575" s="1"/>
      <c r="E575" s="1"/>
      <c r="F575" s="1"/>
      <c r="G575" s="1" t="s">
        <v>576</v>
      </c>
      <c r="H575" s="1"/>
      <c r="I575" s="4">
        <v>116.8</v>
      </c>
      <c r="J575" s="5"/>
      <c r="K575" s="4">
        <v>418.62</v>
      </c>
      <c r="L575" s="5"/>
      <c r="M575" s="4">
        <f t="shared" si="54"/>
        <v>-301.82</v>
      </c>
      <c r="N575" s="5"/>
      <c r="O575" s="6">
        <f t="shared" si="55"/>
        <v>-0.72099000000000002</v>
      </c>
      <c r="Q575" s="27"/>
      <c r="R575" s="27"/>
      <c r="S575" s="27"/>
      <c r="T575" s="27"/>
      <c r="U575" s="27" t="s">
        <v>599</v>
      </c>
      <c r="V575" s="27"/>
      <c r="W575" s="27"/>
      <c r="X575" s="27"/>
      <c r="Y575" s="30">
        <f>ROUND(Y534+Y545+Y555+Y564+Y574,5)</f>
        <v>51800</v>
      </c>
    </row>
    <row r="576" spans="1:25" ht="15.75" thickBot="1" x14ac:dyDescent="0.3">
      <c r="A576" s="1"/>
      <c r="B576" s="1"/>
      <c r="C576" s="1"/>
      <c r="D576" s="1"/>
      <c r="E576" s="1"/>
      <c r="F576" s="1"/>
      <c r="G576" s="1" t="s">
        <v>577</v>
      </c>
      <c r="H576" s="1"/>
      <c r="I576" s="7">
        <v>2429.5700000000002</v>
      </c>
      <c r="J576" s="5"/>
      <c r="K576" s="7">
        <v>3518.89</v>
      </c>
      <c r="L576" s="5"/>
      <c r="M576" s="7">
        <f t="shared" si="54"/>
        <v>-1089.32</v>
      </c>
      <c r="N576" s="5"/>
      <c r="O576" s="8">
        <f t="shared" si="55"/>
        <v>-0.30956</v>
      </c>
      <c r="Q576" s="27"/>
      <c r="R576" s="27"/>
      <c r="S576" s="27"/>
      <c r="T576" s="27"/>
      <c r="U576" s="27" t="s">
        <v>600</v>
      </c>
      <c r="V576" s="27"/>
      <c r="W576" s="27"/>
      <c r="X576" s="27"/>
      <c r="Y576" s="30"/>
    </row>
    <row r="577" spans="1:25" ht="15.75" thickBot="1" x14ac:dyDescent="0.3">
      <c r="A577" s="1"/>
      <c r="B577" s="1"/>
      <c r="C577" s="1"/>
      <c r="D577" s="1"/>
      <c r="E577" s="1"/>
      <c r="F577" s="1" t="s">
        <v>578</v>
      </c>
      <c r="G577" s="1"/>
      <c r="H577" s="1"/>
      <c r="I577" s="4">
        <f>ROUND(SUM(I569:I576),5)</f>
        <v>2858.99</v>
      </c>
      <c r="J577" s="5"/>
      <c r="K577" s="4">
        <f>ROUND(SUM(K569:K576),5)</f>
        <v>4835.05</v>
      </c>
      <c r="L577" s="5"/>
      <c r="M577" s="4">
        <f t="shared" si="54"/>
        <v>-1976.06</v>
      </c>
      <c r="N577" s="5"/>
      <c r="O577" s="6">
        <f t="shared" si="55"/>
        <v>-0.40869</v>
      </c>
      <c r="Q577" s="27"/>
      <c r="R577" s="27"/>
      <c r="S577" s="27"/>
      <c r="T577" s="27"/>
      <c r="U577" s="27"/>
      <c r="V577" s="27" t="s">
        <v>601</v>
      </c>
      <c r="W577" s="27"/>
      <c r="X577" s="27"/>
      <c r="Y577" s="31">
        <v>27406</v>
      </c>
    </row>
    <row r="578" spans="1:25" ht="30" customHeight="1" x14ac:dyDescent="0.25">
      <c r="A578" s="1"/>
      <c r="B578" s="1"/>
      <c r="C578" s="1"/>
      <c r="D578" s="1"/>
      <c r="E578" s="1"/>
      <c r="F578" s="1" t="s">
        <v>579</v>
      </c>
      <c r="G578" s="1"/>
      <c r="H578" s="1"/>
      <c r="I578" s="4"/>
      <c r="J578" s="5"/>
      <c r="K578" s="4"/>
      <c r="L578" s="5"/>
      <c r="M578" s="4"/>
      <c r="N578" s="5"/>
      <c r="O578" s="6"/>
      <c r="Q578" s="27"/>
      <c r="R578" s="27"/>
      <c r="S578" s="27"/>
      <c r="T578" s="27"/>
      <c r="U578" s="27" t="s">
        <v>602</v>
      </c>
      <c r="V578" s="27"/>
      <c r="W578" s="27"/>
      <c r="X578" s="27"/>
      <c r="Y578" s="30">
        <f>ROUND(SUM(Y576:Y577),5)</f>
        <v>27406</v>
      </c>
    </row>
    <row r="579" spans="1:25" x14ac:dyDescent="0.25">
      <c r="A579" s="1"/>
      <c r="B579" s="1"/>
      <c r="C579" s="1"/>
      <c r="D579" s="1"/>
      <c r="E579" s="1"/>
      <c r="F579" s="1"/>
      <c r="G579" s="1" t="s">
        <v>580</v>
      </c>
      <c r="H579" s="1"/>
      <c r="I579" s="4">
        <v>601.02</v>
      </c>
      <c r="J579" s="5"/>
      <c r="K579" s="4">
        <v>0</v>
      </c>
      <c r="L579" s="5"/>
      <c r="M579" s="4">
        <f t="shared" ref="M579:M587" si="56">ROUND((I579-K579),5)</f>
        <v>601.02</v>
      </c>
      <c r="N579" s="5"/>
      <c r="O579" s="6">
        <f t="shared" ref="O579:O587" si="57">ROUND(IF(I579=0, IF(K579=0, 0, SIGN(-K579)), IF(K579=0, SIGN(I579), (I579-K579)/ABS(K579))),5)</f>
        <v>1</v>
      </c>
      <c r="Q579" s="27"/>
      <c r="R579" s="27"/>
      <c r="S579" s="27"/>
      <c r="T579" s="27"/>
      <c r="U579" s="27" t="s">
        <v>603</v>
      </c>
      <c r="V579" s="27"/>
      <c r="W579" s="27"/>
      <c r="X579" s="27"/>
      <c r="Y579" s="30"/>
    </row>
    <row r="580" spans="1:25" x14ac:dyDescent="0.25">
      <c r="A580" s="1"/>
      <c r="B580" s="1"/>
      <c r="C580" s="1"/>
      <c r="D580" s="1"/>
      <c r="E580" s="1"/>
      <c r="F580" s="1"/>
      <c r="G580" s="1" t="s">
        <v>581</v>
      </c>
      <c r="H580" s="1"/>
      <c r="I580" s="4">
        <v>263.63</v>
      </c>
      <c r="J580" s="5"/>
      <c r="K580" s="4">
        <v>298.14999999999998</v>
      </c>
      <c r="L580" s="5"/>
      <c r="M580" s="4">
        <f t="shared" si="56"/>
        <v>-34.520000000000003</v>
      </c>
      <c r="N580" s="5"/>
      <c r="O580" s="6">
        <f t="shared" si="57"/>
        <v>-0.11577999999999999</v>
      </c>
      <c r="Q580" s="27"/>
      <c r="R580" s="27"/>
      <c r="S580" s="27"/>
      <c r="T580" s="27"/>
      <c r="U580" s="27"/>
      <c r="V580" s="27" t="s">
        <v>604</v>
      </c>
      <c r="W580" s="27"/>
      <c r="X580" s="27"/>
      <c r="Y580" s="30">
        <v>33687</v>
      </c>
    </row>
    <row r="581" spans="1:25" x14ac:dyDescent="0.25">
      <c r="A581" s="1"/>
      <c r="B581" s="1"/>
      <c r="C581" s="1"/>
      <c r="D581" s="1"/>
      <c r="E581" s="1"/>
      <c r="F581" s="1"/>
      <c r="G581" s="1" t="s">
        <v>582</v>
      </c>
      <c r="H581" s="1"/>
      <c r="I581" s="4">
        <v>1606.71</v>
      </c>
      <c r="J581" s="5"/>
      <c r="K581" s="4">
        <v>2095.3200000000002</v>
      </c>
      <c r="L581" s="5"/>
      <c r="M581" s="4">
        <f t="shared" si="56"/>
        <v>-488.61</v>
      </c>
      <c r="N581" s="5"/>
      <c r="O581" s="6">
        <f t="shared" si="57"/>
        <v>-0.23319000000000001</v>
      </c>
      <c r="Q581" s="27"/>
      <c r="R581" s="27"/>
      <c r="S581" s="27"/>
      <c r="T581" s="27"/>
      <c r="U581" s="27"/>
      <c r="V581" s="27" t="s">
        <v>605</v>
      </c>
      <c r="W581" s="27"/>
      <c r="X581" s="27"/>
      <c r="Y581" s="30">
        <v>10131</v>
      </c>
    </row>
    <row r="582" spans="1:25" x14ac:dyDescent="0.25">
      <c r="A582" s="1"/>
      <c r="B582" s="1"/>
      <c r="C582" s="1"/>
      <c r="D582" s="1"/>
      <c r="E582" s="1"/>
      <c r="F582" s="1"/>
      <c r="G582" s="1" t="s">
        <v>583</v>
      </c>
      <c r="H582" s="1"/>
      <c r="I582" s="4">
        <v>0</v>
      </c>
      <c r="J582" s="5"/>
      <c r="K582" s="4">
        <v>309.58999999999997</v>
      </c>
      <c r="L582" s="5"/>
      <c r="M582" s="4">
        <f t="shared" si="56"/>
        <v>-309.58999999999997</v>
      </c>
      <c r="N582" s="5"/>
      <c r="O582" s="6">
        <f t="shared" si="57"/>
        <v>-1</v>
      </c>
      <c r="Q582" s="27"/>
      <c r="R582" s="27"/>
      <c r="S582" s="27"/>
      <c r="T582" s="27"/>
      <c r="U582" s="27"/>
      <c r="V582" s="27" t="s">
        <v>606</v>
      </c>
      <c r="W582" s="27"/>
      <c r="X582" s="27"/>
      <c r="Y582" s="30">
        <v>9185</v>
      </c>
    </row>
    <row r="583" spans="1:25" x14ac:dyDescent="0.25">
      <c r="A583" s="1"/>
      <c r="B583" s="1"/>
      <c r="C583" s="1"/>
      <c r="D583" s="1"/>
      <c r="E583" s="1"/>
      <c r="F583" s="1"/>
      <c r="G583" s="1" t="s">
        <v>584</v>
      </c>
      <c r="H583" s="1"/>
      <c r="I583" s="4">
        <v>420.34</v>
      </c>
      <c r="J583" s="5"/>
      <c r="K583" s="4">
        <v>259.02999999999997</v>
      </c>
      <c r="L583" s="5"/>
      <c r="M583" s="4">
        <f t="shared" si="56"/>
        <v>161.31</v>
      </c>
      <c r="N583" s="5"/>
      <c r="O583" s="6">
        <f t="shared" si="57"/>
        <v>0.62275000000000003</v>
      </c>
      <c r="Q583" s="27"/>
      <c r="R583" s="27"/>
      <c r="S583" s="27"/>
      <c r="T583" s="27"/>
      <c r="U583" s="27"/>
      <c r="V583" s="27" t="s">
        <v>607</v>
      </c>
      <c r="W583" s="27"/>
      <c r="X583" s="27"/>
      <c r="Y583" s="30">
        <v>9093</v>
      </c>
    </row>
    <row r="584" spans="1:25" ht="15.75" thickBot="1" x14ac:dyDescent="0.3">
      <c r="A584" s="1"/>
      <c r="B584" s="1"/>
      <c r="C584" s="1"/>
      <c r="D584" s="1"/>
      <c r="E584" s="1"/>
      <c r="F584" s="1"/>
      <c r="G584" s="1" t="s">
        <v>585</v>
      </c>
      <c r="H584" s="1"/>
      <c r="I584" s="4">
        <v>267.25</v>
      </c>
      <c r="J584" s="5"/>
      <c r="K584" s="4">
        <v>765.13</v>
      </c>
      <c r="L584" s="5"/>
      <c r="M584" s="4">
        <f t="shared" si="56"/>
        <v>-497.88</v>
      </c>
      <c r="N584" s="5"/>
      <c r="O584" s="6">
        <f t="shared" si="57"/>
        <v>-0.65071000000000001</v>
      </c>
      <c r="Q584" s="27"/>
      <c r="R584" s="27"/>
      <c r="S584" s="27"/>
      <c r="T584" s="27"/>
      <c r="U584" s="27"/>
      <c r="V584" s="27" t="s">
        <v>608</v>
      </c>
      <c r="W584" s="27"/>
      <c r="X584" s="27"/>
      <c r="Y584" s="32">
        <v>1845</v>
      </c>
    </row>
    <row r="585" spans="1:25" ht="15.75" thickBot="1" x14ac:dyDescent="0.3">
      <c r="A585" s="1"/>
      <c r="B585" s="1"/>
      <c r="C585" s="1"/>
      <c r="D585" s="1"/>
      <c r="E585" s="1"/>
      <c r="F585" s="1"/>
      <c r="G585" s="1" t="s">
        <v>586</v>
      </c>
      <c r="H585" s="1"/>
      <c r="I585" s="4">
        <v>0</v>
      </c>
      <c r="J585" s="5"/>
      <c r="K585" s="4">
        <v>170.96</v>
      </c>
      <c r="L585" s="5"/>
      <c r="M585" s="4">
        <f t="shared" si="56"/>
        <v>-170.96</v>
      </c>
      <c r="N585" s="5"/>
      <c r="O585" s="6">
        <f t="shared" si="57"/>
        <v>-1</v>
      </c>
      <c r="Q585" s="27"/>
      <c r="R585" s="27"/>
      <c r="S585" s="27"/>
      <c r="T585" s="27"/>
      <c r="U585" s="27" t="s">
        <v>609</v>
      </c>
      <c r="V585" s="27"/>
      <c r="W585" s="27"/>
      <c r="X585" s="27"/>
      <c r="Y585" s="33">
        <f>ROUND(SUM(Y579:Y584),5)</f>
        <v>63941</v>
      </c>
    </row>
    <row r="586" spans="1:25" ht="15.75" thickBot="1" x14ac:dyDescent="0.3">
      <c r="A586" s="1"/>
      <c r="B586" s="1"/>
      <c r="C586" s="1"/>
      <c r="D586" s="1"/>
      <c r="E586" s="1"/>
      <c r="F586" s="1"/>
      <c r="G586" s="1" t="s">
        <v>587</v>
      </c>
      <c r="H586" s="1"/>
      <c r="I586" s="7">
        <v>4173.24</v>
      </c>
      <c r="J586" s="5"/>
      <c r="K586" s="7">
        <v>4877.46</v>
      </c>
      <c r="L586" s="5"/>
      <c r="M586" s="7">
        <f t="shared" si="56"/>
        <v>-704.22</v>
      </c>
      <c r="N586" s="5"/>
      <c r="O586" s="8">
        <f t="shared" si="57"/>
        <v>-0.14438000000000001</v>
      </c>
      <c r="Q586" s="27"/>
      <c r="R586" s="27"/>
      <c r="S586" s="27"/>
      <c r="T586" s="27" t="s">
        <v>611</v>
      </c>
      <c r="U586" s="27"/>
      <c r="V586" s="27"/>
      <c r="W586" s="27"/>
      <c r="X586" s="27"/>
      <c r="Y586" s="30">
        <f>ROUND(Y509+Y516+Y522+Y528+Y533+Y575+Y578+Y585,5)</f>
        <v>177843</v>
      </c>
    </row>
    <row r="587" spans="1:25" x14ac:dyDescent="0.25">
      <c r="A587" s="1"/>
      <c r="B587" s="1"/>
      <c r="C587" s="1"/>
      <c r="D587" s="1"/>
      <c r="E587" s="1"/>
      <c r="F587" s="1" t="s">
        <v>588</v>
      </c>
      <c r="G587" s="1"/>
      <c r="H587" s="1"/>
      <c r="I587" s="4">
        <f>ROUND(SUM(I578:I586),5)</f>
        <v>7332.19</v>
      </c>
      <c r="J587" s="5"/>
      <c r="K587" s="4">
        <f>ROUND(SUM(K578:K586),5)</f>
        <v>8775.64</v>
      </c>
      <c r="L587" s="5"/>
      <c r="M587" s="4">
        <f t="shared" si="56"/>
        <v>-1443.45</v>
      </c>
      <c r="N587" s="5"/>
      <c r="O587" s="6">
        <f t="shared" si="57"/>
        <v>-0.16447999999999999</v>
      </c>
      <c r="Q587" s="27"/>
      <c r="R587" s="27"/>
      <c r="S587" s="27"/>
      <c r="T587" s="27" t="s">
        <v>612</v>
      </c>
      <c r="U587" s="27"/>
      <c r="V587" s="27"/>
      <c r="W587" s="27"/>
      <c r="X587" s="27"/>
      <c r="Y587" s="30"/>
    </row>
    <row r="588" spans="1:25" ht="30" customHeight="1" x14ac:dyDescent="0.25">
      <c r="A588" s="1"/>
      <c r="B588" s="1"/>
      <c r="C588" s="1"/>
      <c r="D588" s="1"/>
      <c r="E588" s="1"/>
      <c r="F588" s="1" t="s">
        <v>589</v>
      </c>
      <c r="G588" s="1"/>
      <c r="H588" s="1"/>
      <c r="I588" s="4"/>
      <c r="J588" s="5"/>
      <c r="K588" s="4"/>
      <c r="L588" s="5"/>
      <c r="M588" s="4"/>
      <c r="N588" s="5"/>
      <c r="O588" s="6"/>
      <c r="Q588" s="27"/>
      <c r="R588" s="27"/>
      <c r="S588" s="27"/>
      <c r="T588" s="27"/>
      <c r="U588" s="27" t="s">
        <v>613</v>
      </c>
      <c r="V588" s="27"/>
      <c r="W588" s="27"/>
      <c r="X588" s="27"/>
      <c r="Y588" s="30"/>
    </row>
    <row r="589" spans="1:25" x14ac:dyDescent="0.25">
      <c r="A589" s="1"/>
      <c r="B589" s="1"/>
      <c r="C589" s="1"/>
      <c r="D589" s="1"/>
      <c r="E589" s="1"/>
      <c r="F589" s="1"/>
      <c r="G589" s="1" t="s">
        <v>590</v>
      </c>
      <c r="H589" s="1"/>
      <c r="I589" s="4">
        <v>5510.82</v>
      </c>
      <c r="J589" s="5"/>
      <c r="K589" s="4">
        <v>-200</v>
      </c>
      <c r="L589" s="5"/>
      <c r="M589" s="4">
        <f t="shared" ref="M589:M598" si="58">ROUND((I589-K589),5)</f>
        <v>5710.82</v>
      </c>
      <c r="N589" s="5"/>
      <c r="O589" s="6">
        <f t="shared" ref="O589:O598" si="59">ROUND(IF(I589=0, IF(K589=0, 0, SIGN(-K589)), IF(K589=0, SIGN(I589), (I589-K589)/ABS(K589))),5)</f>
        <v>28.554099999999998</v>
      </c>
      <c r="Q589" s="27"/>
      <c r="R589" s="27"/>
      <c r="S589" s="27"/>
      <c r="T589" s="27"/>
      <c r="U589" s="27"/>
      <c r="V589" s="27" t="s">
        <v>614</v>
      </c>
      <c r="W589" s="27"/>
      <c r="X589" s="27"/>
      <c r="Y589" s="30">
        <v>1200</v>
      </c>
    </row>
    <row r="590" spans="1:25" x14ac:dyDescent="0.25">
      <c r="A590" s="1"/>
      <c r="B590" s="1"/>
      <c r="C590" s="1"/>
      <c r="D590" s="1"/>
      <c r="E590" s="1"/>
      <c r="F590" s="1"/>
      <c r="G590" s="1" t="s">
        <v>591</v>
      </c>
      <c r="H590" s="1"/>
      <c r="I590" s="4">
        <v>169.26</v>
      </c>
      <c r="J590" s="5"/>
      <c r="K590" s="4">
        <v>188.81</v>
      </c>
      <c r="L590" s="5"/>
      <c r="M590" s="4">
        <f t="shared" si="58"/>
        <v>-19.55</v>
      </c>
      <c r="N590" s="5"/>
      <c r="O590" s="6">
        <f t="shared" si="59"/>
        <v>-0.10353999999999999</v>
      </c>
      <c r="Q590" s="27"/>
      <c r="R590" s="27"/>
      <c r="S590" s="27"/>
      <c r="T590" s="27"/>
      <c r="U590" s="27"/>
      <c r="V590" s="27" t="s">
        <v>615</v>
      </c>
      <c r="W590" s="27"/>
      <c r="X590" s="27"/>
      <c r="Y590" s="30">
        <v>2780</v>
      </c>
    </row>
    <row r="591" spans="1:25" x14ac:dyDescent="0.25">
      <c r="A591" s="1"/>
      <c r="B591" s="1"/>
      <c r="C591" s="1"/>
      <c r="D591" s="1"/>
      <c r="E591" s="1"/>
      <c r="F591" s="1"/>
      <c r="G591" s="1" t="s">
        <v>592</v>
      </c>
      <c r="H591" s="1"/>
      <c r="I591" s="4">
        <v>409.62</v>
      </c>
      <c r="J591" s="5"/>
      <c r="K591" s="4">
        <v>669.3</v>
      </c>
      <c r="L591" s="5"/>
      <c r="M591" s="4">
        <f t="shared" si="58"/>
        <v>-259.68</v>
      </c>
      <c r="N591" s="5"/>
      <c r="O591" s="6">
        <f t="shared" si="59"/>
        <v>-0.38799</v>
      </c>
      <c r="Q591" s="27"/>
      <c r="R591" s="27"/>
      <c r="S591" s="27"/>
      <c r="T591" s="27"/>
      <c r="U591" s="27"/>
      <c r="V591" s="27" t="s">
        <v>616</v>
      </c>
      <c r="W591" s="27"/>
      <c r="X591" s="27"/>
      <c r="Y591" s="30">
        <v>1377</v>
      </c>
    </row>
    <row r="592" spans="1:25" x14ac:dyDescent="0.25">
      <c r="A592" s="1"/>
      <c r="B592" s="1"/>
      <c r="C592" s="1"/>
      <c r="D592" s="1"/>
      <c r="E592" s="1"/>
      <c r="F592" s="1"/>
      <c r="G592" s="1" t="s">
        <v>593</v>
      </c>
      <c r="H592" s="1"/>
      <c r="I592" s="4">
        <v>764.07</v>
      </c>
      <c r="J592" s="5"/>
      <c r="K592" s="4">
        <v>427.6</v>
      </c>
      <c r="L592" s="5"/>
      <c r="M592" s="4">
        <f t="shared" si="58"/>
        <v>336.47</v>
      </c>
      <c r="N592" s="5"/>
      <c r="O592" s="6">
        <f t="shared" si="59"/>
        <v>0.78688000000000002</v>
      </c>
      <c r="Q592" s="27"/>
      <c r="R592" s="27"/>
      <c r="S592" s="27"/>
      <c r="T592" s="27"/>
      <c r="U592" s="27"/>
      <c r="V592" s="27" t="s">
        <v>617</v>
      </c>
      <c r="W592" s="27"/>
      <c r="X592" s="27"/>
      <c r="Y592" s="30">
        <v>3125</v>
      </c>
    </row>
    <row r="593" spans="1:25" ht="15.75" thickBot="1" x14ac:dyDescent="0.3">
      <c r="A593" s="1"/>
      <c r="B593" s="1"/>
      <c r="C593" s="1"/>
      <c r="D593" s="1"/>
      <c r="E593" s="1"/>
      <c r="F593" s="1"/>
      <c r="G593" s="1" t="s">
        <v>594</v>
      </c>
      <c r="H593" s="1"/>
      <c r="I593" s="4">
        <v>53.32</v>
      </c>
      <c r="J593" s="5"/>
      <c r="K593" s="4">
        <v>51.97</v>
      </c>
      <c r="L593" s="5"/>
      <c r="M593" s="4">
        <f t="shared" si="58"/>
        <v>1.35</v>
      </c>
      <c r="N593" s="5"/>
      <c r="O593" s="6">
        <f t="shared" si="59"/>
        <v>2.598E-2</v>
      </c>
      <c r="Q593" s="27"/>
      <c r="R593" s="27"/>
      <c r="S593" s="27"/>
      <c r="T593" s="27"/>
      <c r="U593" s="27"/>
      <c r="V593" s="27" t="s">
        <v>618</v>
      </c>
      <c r="W593" s="27"/>
      <c r="X593" s="27"/>
      <c r="Y593" s="31"/>
    </row>
    <row r="594" spans="1:25" x14ac:dyDescent="0.25">
      <c r="A594" s="1"/>
      <c r="B594" s="1"/>
      <c r="C594" s="1"/>
      <c r="D594" s="1"/>
      <c r="E594" s="1"/>
      <c r="F594" s="1"/>
      <c r="G594" s="1" t="s">
        <v>595</v>
      </c>
      <c r="H594" s="1"/>
      <c r="I594" s="4">
        <v>0</v>
      </c>
      <c r="J594" s="5"/>
      <c r="K594" s="4">
        <v>325.3</v>
      </c>
      <c r="L594" s="5"/>
      <c r="M594" s="4">
        <f t="shared" si="58"/>
        <v>-325.3</v>
      </c>
      <c r="N594" s="5"/>
      <c r="O594" s="6">
        <f t="shared" si="59"/>
        <v>-1</v>
      </c>
      <c r="Q594" s="27"/>
      <c r="R594" s="27"/>
      <c r="S594" s="27"/>
      <c r="T594" s="27"/>
      <c r="U594" s="27" t="s">
        <v>619</v>
      </c>
      <c r="V594" s="27"/>
      <c r="W594" s="27"/>
      <c r="X594" s="27"/>
      <c r="Y594" s="30">
        <f>ROUND(SUM(Y588:Y593),5)</f>
        <v>8482</v>
      </c>
    </row>
    <row r="595" spans="1:25" x14ac:dyDescent="0.25">
      <c r="A595" s="1"/>
      <c r="B595" s="1"/>
      <c r="C595" s="1"/>
      <c r="D595" s="1"/>
      <c r="E595" s="1"/>
      <c r="F595" s="1"/>
      <c r="G595" s="1" t="s">
        <v>596</v>
      </c>
      <c r="H595" s="1"/>
      <c r="I595" s="4">
        <v>0</v>
      </c>
      <c r="J595" s="5"/>
      <c r="K595" s="4">
        <v>65.47</v>
      </c>
      <c r="L595" s="5"/>
      <c r="M595" s="4">
        <f t="shared" si="58"/>
        <v>-65.47</v>
      </c>
      <c r="N595" s="5"/>
      <c r="O595" s="6">
        <f t="shared" si="59"/>
        <v>-1</v>
      </c>
      <c r="Q595" s="27"/>
      <c r="R595" s="27"/>
      <c r="S595" s="27"/>
      <c r="T595" s="27"/>
      <c r="U595" s="27" t="s">
        <v>620</v>
      </c>
      <c r="V595" s="27"/>
      <c r="W595" s="27"/>
      <c r="X595" s="27"/>
      <c r="Y595" s="30"/>
    </row>
    <row r="596" spans="1:25" ht="15.75" thickBot="1" x14ac:dyDescent="0.3">
      <c r="A596" s="1"/>
      <c r="B596" s="1"/>
      <c r="C596" s="1"/>
      <c r="D596" s="1"/>
      <c r="E596" s="1"/>
      <c r="F596" s="1"/>
      <c r="G596" s="1" t="s">
        <v>597</v>
      </c>
      <c r="H596" s="1"/>
      <c r="I596" s="9">
        <v>5136.21</v>
      </c>
      <c r="J596" s="5"/>
      <c r="K596" s="9">
        <v>8345.4699999999993</v>
      </c>
      <c r="L596" s="5"/>
      <c r="M596" s="9">
        <f t="shared" si="58"/>
        <v>-3209.26</v>
      </c>
      <c r="N596" s="5"/>
      <c r="O596" s="10">
        <f t="shared" si="59"/>
        <v>-0.38455</v>
      </c>
      <c r="Q596" s="27"/>
      <c r="R596" s="27"/>
      <c r="S596" s="27"/>
      <c r="T596" s="27"/>
      <c r="U596" s="27"/>
      <c r="V596" s="27" t="s">
        <v>621</v>
      </c>
      <c r="W596" s="27"/>
      <c r="X596" s="27"/>
      <c r="Y596" s="30"/>
    </row>
    <row r="597" spans="1:25" ht="15.75" thickBot="1" x14ac:dyDescent="0.3">
      <c r="A597" s="1"/>
      <c r="B597" s="1"/>
      <c r="C597" s="1"/>
      <c r="D597" s="1"/>
      <c r="E597" s="1"/>
      <c r="F597" s="1" t="s">
        <v>598</v>
      </c>
      <c r="G597" s="1"/>
      <c r="H597" s="1"/>
      <c r="I597" s="11">
        <f>ROUND(SUM(I588:I596),5)</f>
        <v>12043.3</v>
      </c>
      <c r="J597" s="5"/>
      <c r="K597" s="11">
        <f>ROUND(SUM(K588:K596),5)</f>
        <v>9873.92</v>
      </c>
      <c r="L597" s="5"/>
      <c r="M597" s="11">
        <f t="shared" si="58"/>
        <v>2169.38</v>
      </c>
      <c r="N597" s="5"/>
      <c r="O597" s="12">
        <f t="shared" si="59"/>
        <v>0.21970999999999999</v>
      </c>
      <c r="Q597" s="27"/>
      <c r="R597" s="27"/>
      <c r="S597" s="27"/>
      <c r="T597" s="27"/>
      <c r="U597" s="27"/>
      <c r="V597" s="27"/>
      <c r="W597" s="27" t="s">
        <v>622</v>
      </c>
      <c r="X597" s="27"/>
      <c r="Y597" s="30">
        <v>1655</v>
      </c>
    </row>
    <row r="598" spans="1:25" ht="30" customHeight="1" thickBot="1" x14ac:dyDescent="0.3">
      <c r="A598" s="1"/>
      <c r="B598" s="1"/>
      <c r="C598" s="1"/>
      <c r="D598" s="1"/>
      <c r="E598" s="1" t="s">
        <v>599</v>
      </c>
      <c r="F598" s="1"/>
      <c r="G598" s="1"/>
      <c r="H598" s="1"/>
      <c r="I598" s="4">
        <f>ROUND(I558+I568+I577+I587+I597,5)</f>
        <v>56548.93</v>
      </c>
      <c r="J598" s="5"/>
      <c r="K598" s="4">
        <f>ROUND(K558+K568+K577+K587+K597,5)</f>
        <v>43183.58</v>
      </c>
      <c r="L598" s="5"/>
      <c r="M598" s="4">
        <f t="shared" si="58"/>
        <v>13365.35</v>
      </c>
      <c r="N598" s="5"/>
      <c r="O598" s="6">
        <f t="shared" si="59"/>
        <v>0.3095</v>
      </c>
      <c r="Q598" s="27"/>
      <c r="R598" s="27"/>
      <c r="S598" s="27"/>
      <c r="T598" s="27"/>
      <c r="U598" s="27"/>
      <c r="V598" s="27"/>
      <c r="W598" s="27" t="s">
        <v>623</v>
      </c>
      <c r="X598" s="27"/>
      <c r="Y598" s="31"/>
    </row>
    <row r="599" spans="1:25" ht="30" customHeight="1" x14ac:dyDescent="0.25">
      <c r="A599" s="1"/>
      <c r="B599" s="1"/>
      <c r="C599" s="1"/>
      <c r="D599" s="1"/>
      <c r="E599" s="1" t="s">
        <v>600</v>
      </c>
      <c r="F599" s="1"/>
      <c r="G599" s="1"/>
      <c r="H599" s="1"/>
      <c r="I599" s="4"/>
      <c r="J599" s="5"/>
      <c r="K599" s="4"/>
      <c r="L599" s="5"/>
      <c r="M599" s="4"/>
      <c r="N599" s="5"/>
      <c r="O599" s="6"/>
      <c r="Q599" s="27"/>
      <c r="R599" s="27"/>
      <c r="S599" s="27"/>
      <c r="T599" s="27"/>
      <c r="U599" s="27"/>
      <c r="V599" s="27" t="s">
        <v>624</v>
      </c>
      <c r="W599" s="27"/>
      <c r="X599" s="27"/>
      <c r="Y599" s="30">
        <f>ROUND(SUM(Y596:Y598),5)</f>
        <v>1655</v>
      </c>
    </row>
    <row r="600" spans="1:25" ht="15.75" thickBot="1" x14ac:dyDescent="0.3">
      <c r="A600" s="1"/>
      <c r="B600" s="1"/>
      <c r="C600" s="1"/>
      <c r="D600" s="1"/>
      <c r="E600" s="1"/>
      <c r="F600" s="1" t="s">
        <v>601</v>
      </c>
      <c r="G600" s="1"/>
      <c r="H600" s="1"/>
      <c r="I600" s="7">
        <v>27406</v>
      </c>
      <c r="J600" s="5"/>
      <c r="K600" s="7">
        <v>27406</v>
      </c>
      <c r="L600" s="5"/>
      <c r="M600" s="7">
        <f>ROUND((I600-K600),5)</f>
        <v>0</v>
      </c>
      <c r="N600" s="5"/>
      <c r="O600" s="8">
        <f>ROUND(IF(I600=0, IF(K600=0, 0, SIGN(-K600)), IF(K600=0, SIGN(I600), (I600-K600)/ABS(K600))),5)</f>
        <v>0</v>
      </c>
      <c r="Q600" s="27"/>
      <c r="R600" s="27"/>
      <c r="S600" s="27"/>
      <c r="T600" s="27"/>
      <c r="U600" s="27"/>
      <c r="V600" s="27" t="s">
        <v>625</v>
      </c>
      <c r="W600" s="27"/>
      <c r="X600" s="27"/>
      <c r="Y600" s="30"/>
    </row>
    <row r="601" spans="1:25" x14ac:dyDescent="0.25">
      <c r="A601" s="1"/>
      <c r="B601" s="1"/>
      <c r="C601" s="1"/>
      <c r="D601" s="1"/>
      <c r="E601" s="1" t="s">
        <v>602</v>
      </c>
      <c r="F601" s="1"/>
      <c r="G601" s="1"/>
      <c r="H601" s="1"/>
      <c r="I601" s="4">
        <f>ROUND(SUM(I599:I600),5)</f>
        <v>27406</v>
      </c>
      <c r="J601" s="5"/>
      <c r="K601" s="4">
        <f>ROUND(SUM(K599:K600),5)</f>
        <v>27406</v>
      </c>
      <c r="L601" s="5"/>
      <c r="M601" s="4">
        <f>ROUND((I601-K601),5)</f>
        <v>0</v>
      </c>
      <c r="N601" s="5"/>
      <c r="O601" s="6">
        <f>ROUND(IF(I601=0, IF(K601=0, 0, SIGN(-K601)), IF(K601=0, SIGN(I601), (I601-K601)/ABS(K601))),5)</f>
        <v>0</v>
      </c>
      <c r="Q601" s="27"/>
      <c r="R601" s="27"/>
      <c r="S601" s="27"/>
      <c r="T601" s="27"/>
      <c r="U601" s="27"/>
      <c r="V601" s="27" t="s">
        <v>626</v>
      </c>
      <c r="W601" s="27"/>
      <c r="X601" s="27"/>
      <c r="Y601" s="30"/>
    </row>
    <row r="602" spans="1:25" ht="30" customHeight="1" x14ac:dyDescent="0.25">
      <c r="A602" s="1"/>
      <c r="B602" s="1"/>
      <c r="C602" s="1"/>
      <c r="D602" s="1"/>
      <c r="E602" s="1" t="s">
        <v>603</v>
      </c>
      <c r="F602" s="1"/>
      <c r="G602" s="1"/>
      <c r="H602" s="1"/>
      <c r="I602" s="4"/>
      <c r="J602" s="5"/>
      <c r="K602" s="4"/>
      <c r="L602" s="5"/>
      <c r="M602" s="4"/>
      <c r="N602" s="5"/>
      <c r="O602" s="6"/>
      <c r="Q602" s="27"/>
      <c r="R602" s="27"/>
      <c r="S602" s="27"/>
      <c r="T602" s="27"/>
      <c r="U602" s="27"/>
      <c r="V602" s="27" t="s">
        <v>627</v>
      </c>
      <c r="W602" s="27"/>
      <c r="X602" s="27"/>
      <c r="Y602" s="30"/>
    </row>
    <row r="603" spans="1:25" ht="15.75" thickBot="1" x14ac:dyDescent="0.3">
      <c r="A603" s="1"/>
      <c r="B603" s="1"/>
      <c r="C603" s="1"/>
      <c r="D603" s="1"/>
      <c r="E603" s="1"/>
      <c r="F603" s="1" t="s">
        <v>604</v>
      </c>
      <c r="G603" s="1"/>
      <c r="H603" s="1"/>
      <c r="I603" s="4">
        <v>74393.69</v>
      </c>
      <c r="J603" s="5"/>
      <c r="K603" s="4">
        <v>34821.86</v>
      </c>
      <c r="L603" s="5"/>
      <c r="M603" s="4">
        <f t="shared" ref="M603:M610" si="60">ROUND((I603-K603),5)</f>
        <v>39571.83</v>
      </c>
      <c r="N603" s="5"/>
      <c r="O603" s="6">
        <f t="shared" ref="O603:O610" si="61">ROUND(IF(I603=0, IF(K603=0, 0, SIGN(-K603)), IF(K603=0, SIGN(I603), (I603-K603)/ABS(K603))),5)</f>
        <v>1.1364099999999999</v>
      </c>
      <c r="Q603" s="27"/>
      <c r="R603" s="27"/>
      <c r="S603" s="27"/>
      <c r="T603" s="27"/>
      <c r="U603" s="27"/>
      <c r="V603" s="27" t="s">
        <v>629</v>
      </c>
      <c r="W603" s="27"/>
      <c r="X603" s="27"/>
      <c r="Y603" s="31">
        <v>42370</v>
      </c>
    </row>
    <row r="604" spans="1:25" x14ac:dyDescent="0.25">
      <c r="A604" s="1"/>
      <c r="B604" s="1"/>
      <c r="C604" s="1"/>
      <c r="D604" s="1"/>
      <c r="E604" s="1"/>
      <c r="F604" s="1" t="s">
        <v>605</v>
      </c>
      <c r="G604" s="1"/>
      <c r="H604" s="1"/>
      <c r="I604" s="4">
        <v>38670.160000000003</v>
      </c>
      <c r="J604" s="5"/>
      <c r="K604" s="4">
        <v>15563.06</v>
      </c>
      <c r="L604" s="5"/>
      <c r="M604" s="4">
        <f t="shared" si="60"/>
        <v>23107.1</v>
      </c>
      <c r="N604" s="5"/>
      <c r="O604" s="6">
        <f t="shared" si="61"/>
        <v>1.4847399999999999</v>
      </c>
      <c r="Q604" s="27"/>
      <c r="R604" s="27"/>
      <c r="S604" s="27"/>
      <c r="T604" s="27"/>
      <c r="U604" s="27" t="s">
        <v>630</v>
      </c>
      <c r="V604" s="27"/>
      <c r="W604" s="27"/>
      <c r="X604" s="27"/>
      <c r="Y604" s="30">
        <f>ROUND(Y595+SUM(Y599:Y603),5)</f>
        <v>44025</v>
      </c>
    </row>
    <row r="605" spans="1:25" x14ac:dyDescent="0.25">
      <c r="A605" s="1"/>
      <c r="B605" s="1"/>
      <c r="C605" s="1"/>
      <c r="D605" s="1"/>
      <c r="E605" s="1"/>
      <c r="F605" s="1" t="s">
        <v>606</v>
      </c>
      <c r="G605" s="1"/>
      <c r="H605" s="1"/>
      <c r="I605" s="4">
        <v>30513.48</v>
      </c>
      <c r="J605" s="5"/>
      <c r="K605" s="4">
        <v>13244.02</v>
      </c>
      <c r="L605" s="5"/>
      <c r="M605" s="4">
        <f t="shared" si="60"/>
        <v>17269.46</v>
      </c>
      <c r="N605" s="5"/>
      <c r="O605" s="6">
        <f t="shared" si="61"/>
        <v>1.3039400000000001</v>
      </c>
      <c r="Q605" s="27"/>
      <c r="R605" s="27"/>
      <c r="S605" s="27"/>
      <c r="T605" s="27"/>
      <c r="U605" s="27" t="s">
        <v>631</v>
      </c>
      <c r="V605" s="27"/>
      <c r="W605" s="27"/>
      <c r="X605" s="27"/>
      <c r="Y605" s="30"/>
    </row>
    <row r="606" spans="1:25" x14ac:dyDescent="0.25">
      <c r="A606" s="1"/>
      <c r="B606" s="1"/>
      <c r="C606" s="1"/>
      <c r="D606" s="1"/>
      <c r="E606" s="1"/>
      <c r="F606" s="1" t="s">
        <v>607</v>
      </c>
      <c r="G606" s="1"/>
      <c r="H606" s="1"/>
      <c r="I606" s="4">
        <v>35970.800000000003</v>
      </c>
      <c r="J606" s="5"/>
      <c r="K606" s="4">
        <v>12326.84</v>
      </c>
      <c r="L606" s="5"/>
      <c r="M606" s="4">
        <f t="shared" si="60"/>
        <v>23643.96</v>
      </c>
      <c r="N606" s="5"/>
      <c r="O606" s="6">
        <f t="shared" si="61"/>
        <v>1.9180900000000001</v>
      </c>
      <c r="Q606" s="27"/>
      <c r="R606" s="27"/>
      <c r="S606" s="27"/>
      <c r="T606" s="27"/>
      <c r="U606" s="27"/>
      <c r="V606" s="27" t="s">
        <v>632</v>
      </c>
      <c r="W606" s="27"/>
      <c r="X606" s="27"/>
      <c r="Y606" s="30"/>
    </row>
    <row r="607" spans="1:25" ht="15.75" thickBot="1" x14ac:dyDescent="0.3">
      <c r="A607" s="1"/>
      <c r="B607" s="1"/>
      <c r="C607" s="1"/>
      <c r="D607" s="1"/>
      <c r="E607" s="1"/>
      <c r="F607" s="1" t="s">
        <v>608</v>
      </c>
      <c r="G607" s="1"/>
      <c r="H607" s="1"/>
      <c r="I607" s="7">
        <v>5453.16</v>
      </c>
      <c r="J607" s="5"/>
      <c r="K607" s="7">
        <v>1007.49</v>
      </c>
      <c r="L607" s="5"/>
      <c r="M607" s="7">
        <f t="shared" si="60"/>
        <v>4445.67</v>
      </c>
      <c r="N607" s="5"/>
      <c r="O607" s="8">
        <f t="shared" si="61"/>
        <v>4.4126200000000004</v>
      </c>
      <c r="Q607" s="27"/>
      <c r="R607" s="27"/>
      <c r="S607" s="27"/>
      <c r="T607" s="27"/>
      <c r="U607" s="27"/>
      <c r="V607" s="27"/>
      <c r="W607" s="27" t="s">
        <v>633</v>
      </c>
      <c r="X607" s="27"/>
      <c r="Y607" s="31">
        <v>27540</v>
      </c>
    </row>
    <row r="608" spans="1:25" x14ac:dyDescent="0.25">
      <c r="A608" s="1"/>
      <c r="B608" s="1"/>
      <c r="C608" s="1"/>
      <c r="D608" s="1"/>
      <c r="E608" s="1" t="s">
        <v>609</v>
      </c>
      <c r="F608" s="1"/>
      <c r="G608" s="1"/>
      <c r="H608" s="1"/>
      <c r="I608" s="4">
        <f>ROUND(SUM(I602:I607),5)</f>
        <v>185001.29</v>
      </c>
      <c r="J608" s="5"/>
      <c r="K608" s="4">
        <f>ROUND(SUM(K602:K607),5)</f>
        <v>76963.27</v>
      </c>
      <c r="L608" s="5"/>
      <c r="M608" s="4">
        <f t="shared" si="60"/>
        <v>108038.02</v>
      </c>
      <c r="N608" s="5"/>
      <c r="O608" s="6">
        <f t="shared" si="61"/>
        <v>1.4037599999999999</v>
      </c>
      <c r="Q608" s="27"/>
      <c r="R608" s="27"/>
      <c r="S608" s="27"/>
      <c r="T608" s="27"/>
      <c r="U608" s="27"/>
      <c r="V608" s="27" t="s">
        <v>634</v>
      </c>
      <c r="W608" s="27"/>
      <c r="X608" s="27"/>
      <c r="Y608" s="30">
        <f>ROUND(SUM(Y606:Y607),5)</f>
        <v>27540</v>
      </c>
    </row>
    <row r="609" spans="1:25" ht="30" customHeight="1" thickBot="1" x14ac:dyDescent="0.3">
      <c r="A609" s="1"/>
      <c r="B609" s="1"/>
      <c r="C609" s="1"/>
      <c r="D609" s="1"/>
      <c r="E609" s="1" t="s">
        <v>610</v>
      </c>
      <c r="F609" s="1"/>
      <c r="G609" s="1"/>
      <c r="H609" s="1"/>
      <c r="I609" s="7">
        <v>30.43</v>
      </c>
      <c r="J609" s="5"/>
      <c r="K609" s="7">
        <v>0</v>
      </c>
      <c r="L609" s="5"/>
      <c r="M609" s="7">
        <f t="shared" si="60"/>
        <v>30.43</v>
      </c>
      <c r="N609" s="5"/>
      <c r="O609" s="8">
        <f t="shared" si="61"/>
        <v>1</v>
      </c>
      <c r="Q609" s="27"/>
      <c r="R609" s="27"/>
      <c r="S609" s="27"/>
      <c r="T609" s="27"/>
      <c r="U609" s="27"/>
      <c r="V609" s="27" t="s">
        <v>636</v>
      </c>
      <c r="W609" s="27"/>
      <c r="X609" s="27"/>
      <c r="Y609" s="30"/>
    </row>
    <row r="610" spans="1:25" ht="15.75" thickBot="1" x14ac:dyDescent="0.3">
      <c r="A610" s="1"/>
      <c r="B610" s="1"/>
      <c r="C610" s="1"/>
      <c r="D610" s="1" t="s">
        <v>611</v>
      </c>
      <c r="E610" s="1"/>
      <c r="F610" s="1"/>
      <c r="G610" s="1"/>
      <c r="H610" s="1"/>
      <c r="I610" s="4">
        <f>ROUND(I532+I539+I546+I552+I557+I598+I601+SUM(I608:I609),5)</f>
        <v>327769.40999999997</v>
      </c>
      <c r="J610" s="5"/>
      <c r="K610" s="4">
        <f>ROUND(K532+K539+K546+K552+K557+K598+K601+SUM(K608:K609),5)</f>
        <v>177168.61</v>
      </c>
      <c r="L610" s="5"/>
      <c r="M610" s="4">
        <f t="shared" si="60"/>
        <v>150600.79999999999</v>
      </c>
      <c r="N610" s="5"/>
      <c r="O610" s="6">
        <f t="shared" si="61"/>
        <v>0.85004000000000002</v>
      </c>
      <c r="Q610" s="27"/>
      <c r="R610" s="27"/>
      <c r="S610" s="27"/>
      <c r="T610" s="27"/>
      <c r="U610" s="27"/>
      <c r="V610" s="27" t="s">
        <v>638</v>
      </c>
      <c r="W610" s="27"/>
      <c r="X610" s="27"/>
      <c r="Y610" s="31">
        <v>165</v>
      </c>
    </row>
    <row r="611" spans="1:25" ht="30" customHeight="1" x14ac:dyDescent="0.25">
      <c r="A611" s="1"/>
      <c r="B611" s="1"/>
      <c r="C611" s="1"/>
      <c r="D611" s="1" t="s">
        <v>612</v>
      </c>
      <c r="E611" s="1"/>
      <c r="F611" s="1"/>
      <c r="G611" s="1"/>
      <c r="H611" s="1"/>
      <c r="I611" s="4"/>
      <c r="J611" s="5"/>
      <c r="K611" s="4"/>
      <c r="L611" s="5"/>
      <c r="M611" s="4"/>
      <c r="N611" s="5"/>
      <c r="O611" s="6"/>
      <c r="Q611" s="27"/>
      <c r="R611" s="27"/>
      <c r="S611" s="27"/>
      <c r="T611" s="27"/>
      <c r="U611" s="27" t="s">
        <v>639</v>
      </c>
      <c r="V611" s="27"/>
      <c r="W611" s="27"/>
      <c r="X611" s="27"/>
      <c r="Y611" s="30">
        <f>ROUND(Y605+SUM(Y608:Y610),5)</f>
        <v>27705</v>
      </c>
    </row>
    <row r="612" spans="1:25" x14ac:dyDescent="0.25">
      <c r="A612" s="1"/>
      <c r="B612" s="1"/>
      <c r="C612" s="1"/>
      <c r="D612" s="1"/>
      <c r="E612" s="1" t="s">
        <v>613</v>
      </c>
      <c r="F612" s="1"/>
      <c r="G612" s="1"/>
      <c r="H612" s="1"/>
      <c r="I612" s="4"/>
      <c r="J612" s="5"/>
      <c r="K612" s="4"/>
      <c r="L612" s="5"/>
      <c r="M612" s="4"/>
      <c r="N612" s="5"/>
      <c r="O612" s="6"/>
      <c r="Q612" s="27"/>
      <c r="R612" s="27"/>
      <c r="S612" s="27"/>
      <c r="T612" s="27"/>
      <c r="U612" s="27" t="s">
        <v>640</v>
      </c>
      <c r="V612" s="27"/>
      <c r="W612" s="27"/>
      <c r="X612" s="27"/>
      <c r="Y612" s="30"/>
    </row>
    <row r="613" spans="1:25" x14ac:dyDescent="0.25">
      <c r="A613" s="1"/>
      <c r="B613" s="1"/>
      <c r="C613" s="1"/>
      <c r="D613" s="1"/>
      <c r="E613" s="1"/>
      <c r="F613" s="1" t="s">
        <v>614</v>
      </c>
      <c r="G613" s="1"/>
      <c r="H613" s="1"/>
      <c r="I613" s="4">
        <v>1342.4</v>
      </c>
      <c r="J613" s="5"/>
      <c r="K613" s="4">
        <v>816.44</v>
      </c>
      <c r="L613" s="5"/>
      <c r="M613" s="4">
        <f t="shared" ref="M613:M618" si="62">ROUND((I613-K613),5)</f>
        <v>525.96</v>
      </c>
      <c r="N613" s="5"/>
      <c r="O613" s="6">
        <f t="shared" ref="O613:O618" si="63">ROUND(IF(I613=0, IF(K613=0, 0, SIGN(-K613)), IF(K613=0, SIGN(I613), (I613-K613)/ABS(K613))),5)</f>
        <v>0.64420999999999995</v>
      </c>
      <c r="Q613" s="27"/>
      <c r="R613" s="27"/>
      <c r="S613" s="27"/>
      <c r="T613" s="27"/>
      <c r="U613" s="27"/>
      <c r="V613" s="27" t="s">
        <v>641</v>
      </c>
      <c r="W613" s="27"/>
      <c r="X613" s="27"/>
      <c r="Y613" s="30"/>
    </row>
    <row r="614" spans="1:25" x14ac:dyDescent="0.25">
      <c r="A614" s="1"/>
      <c r="B614" s="1"/>
      <c r="C614" s="1"/>
      <c r="D614" s="1"/>
      <c r="E614" s="1"/>
      <c r="F614" s="1" t="s">
        <v>615</v>
      </c>
      <c r="G614" s="1"/>
      <c r="H614" s="1"/>
      <c r="I614" s="4">
        <v>3315.38</v>
      </c>
      <c r="J614" s="5"/>
      <c r="K614" s="4">
        <v>3516.54</v>
      </c>
      <c r="L614" s="5"/>
      <c r="M614" s="4">
        <f t="shared" si="62"/>
        <v>-201.16</v>
      </c>
      <c r="N614" s="5"/>
      <c r="O614" s="6">
        <f t="shared" si="63"/>
        <v>-5.7200000000000001E-2</v>
      </c>
      <c r="Q614" s="27"/>
      <c r="R614" s="27"/>
      <c r="S614" s="27"/>
      <c r="T614" s="27"/>
      <c r="U614" s="27"/>
      <c r="V614" s="27"/>
      <c r="W614" s="27" t="s">
        <v>643</v>
      </c>
      <c r="X614" s="27"/>
      <c r="Y614" s="30">
        <v>1300</v>
      </c>
    </row>
    <row r="615" spans="1:25" ht="15.75" thickBot="1" x14ac:dyDescent="0.3">
      <c r="A615" s="1"/>
      <c r="B615" s="1"/>
      <c r="C615" s="1"/>
      <c r="D615" s="1"/>
      <c r="E615" s="1"/>
      <c r="F615" s="1" t="s">
        <v>616</v>
      </c>
      <c r="G615" s="1"/>
      <c r="H615" s="1"/>
      <c r="I615" s="4">
        <v>1087.73</v>
      </c>
      <c r="J615" s="5"/>
      <c r="K615" s="4">
        <v>2851.87</v>
      </c>
      <c r="L615" s="5"/>
      <c r="M615" s="4">
        <f t="shared" si="62"/>
        <v>-1764.14</v>
      </c>
      <c r="N615" s="5"/>
      <c r="O615" s="6">
        <f t="shared" si="63"/>
        <v>-0.61858999999999997</v>
      </c>
      <c r="Q615" s="27"/>
      <c r="R615" s="27"/>
      <c r="S615" s="27"/>
      <c r="T615" s="27"/>
      <c r="U615" s="27"/>
      <c r="V615" s="27"/>
      <c r="W615" s="27" t="s">
        <v>645</v>
      </c>
      <c r="X615" s="27"/>
      <c r="Y615" s="31"/>
    </row>
    <row r="616" spans="1:25" x14ac:dyDescent="0.25">
      <c r="A616" s="1"/>
      <c r="B616" s="1"/>
      <c r="C616" s="1"/>
      <c r="D616" s="1"/>
      <c r="E616" s="1"/>
      <c r="F616" s="1" t="s">
        <v>617</v>
      </c>
      <c r="G616" s="1"/>
      <c r="H616" s="1"/>
      <c r="I616" s="4">
        <v>3461.45</v>
      </c>
      <c r="J616" s="5"/>
      <c r="K616" s="4">
        <v>5334.98</v>
      </c>
      <c r="L616" s="5"/>
      <c r="M616" s="4">
        <f t="shared" si="62"/>
        <v>-1873.53</v>
      </c>
      <c r="N616" s="5"/>
      <c r="O616" s="6">
        <f t="shared" si="63"/>
        <v>-0.35117999999999999</v>
      </c>
      <c r="Q616" s="27"/>
      <c r="R616" s="27"/>
      <c r="S616" s="27"/>
      <c r="T616" s="27"/>
      <c r="U616" s="27"/>
      <c r="V616" s="27" t="s">
        <v>646</v>
      </c>
      <c r="W616" s="27"/>
      <c r="X616" s="27"/>
      <c r="Y616" s="30">
        <f>ROUND(SUM(Y613:Y615),5)</f>
        <v>1300</v>
      </c>
    </row>
    <row r="617" spans="1:25" ht="15.75" thickBot="1" x14ac:dyDescent="0.3">
      <c r="A617" s="1"/>
      <c r="B617" s="1"/>
      <c r="C617" s="1"/>
      <c r="D617" s="1"/>
      <c r="E617" s="1"/>
      <c r="F617" s="1" t="s">
        <v>618</v>
      </c>
      <c r="G617" s="1"/>
      <c r="H617" s="1"/>
      <c r="I617" s="7">
        <v>611.59</v>
      </c>
      <c r="J617" s="5"/>
      <c r="K617" s="7">
        <v>696.56</v>
      </c>
      <c r="L617" s="5"/>
      <c r="M617" s="7">
        <f t="shared" si="62"/>
        <v>-84.97</v>
      </c>
      <c r="N617" s="5"/>
      <c r="O617" s="8">
        <f t="shared" si="63"/>
        <v>-0.12199</v>
      </c>
      <c r="Q617" s="27"/>
      <c r="R617" s="27"/>
      <c r="S617" s="27"/>
      <c r="T617" s="27"/>
      <c r="U617" s="27"/>
      <c r="V617" s="27" t="s">
        <v>647</v>
      </c>
      <c r="W617" s="27"/>
      <c r="X617" s="27"/>
      <c r="Y617" s="30"/>
    </row>
    <row r="618" spans="1:25" ht="15.75" thickBot="1" x14ac:dyDescent="0.3">
      <c r="A618" s="1"/>
      <c r="B618" s="1"/>
      <c r="C618" s="1"/>
      <c r="D618" s="1"/>
      <c r="E618" s="1" t="s">
        <v>619</v>
      </c>
      <c r="F618" s="1"/>
      <c r="G618" s="1"/>
      <c r="H618" s="1"/>
      <c r="I618" s="4">
        <f>ROUND(SUM(I612:I617),5)</f>
        <v>9818.5499999999993</v>
      </c>
      <c r="J618" s="5"/>
      <c r="K618" s="4">
        <f>ROUND(SUM(K612:K617),5)</f>
        <v>13216.39</v>
      </c>
      <c r="L618" s="5"/>
      <c r="M618" s="4">
        <f t="shared" si="62"/>
        <v>-3397.84</v>
      </c>
      <c r="N618" s="5"/>
      <c r="O618" s="6">
        <f t="shared" si="63"/>
        <v>-0.25708999999999999</v>
      </c>
      <c r="Q618" s="27"/>
      <c r="R618" s="27"/>
      <c r="S618" s="27"/>
      <c r="T618" s="27"/>
      <c r="U618" s="27"/>
      <c r="V618" s="27"/>
      <c r="W618" s="27" t="s">
        <v>648</v>
      </c>
      <c r="X618" s="27"/>
      <c r="Y618" s="31">
        <v>1600</v>
      </c>
    </row>
    <row r="619" spans="1:25" ht="30" customHeight="1" x14ac:dyDescent="0.25">
      <c r="A619" s="1"/>
      <c r="B619" s="1"/>
      <c r="C619" s="1"/>
      <c r="D619" s="1"/>
      <c r="E619" s="1" t="s">
        <v>620</v>
      </c>
      <c r="F619" s="1"/>
      <c r="G619" s="1"/>
      <c r="H619" s="1"/>
      <c r="I619" s="4"/>
      <c r="J619" s="5"/>
      <c r="K619" s="4"/>
      <c r="L619" s="5"/>
      <c r="M619" s="4"/>
      <c r="N619" s="5"/>
      <c r="O619" s="6"/>
      <c r="Q619" s="27"/>
      <c r="R619" s="27"/>
      <c r="S619" s="27"/>
      <c r="T619" s="27"/>
      <c r="U619" s="27"/>
      <c r="V619" s="27" t="s">
        <v>649</v>
      </c>
      <c r="W619" s="27"/>
      <c r="X619" s="27"/>
      <c r="Y619" s="30">
        <f>ROUND(SUM(Y617:Y618),5)</f>
        <v>1600</v>
      </c>
    </row>
    <row r="620" spans="1:25" x14ac:dyDescent="0.25">
      <c r="A620" s="1"/>
      <c r="B620" s="1"/>
      <c r="C620" s="1"/>
      <c r="D620" s="1"/>
      <c r="E620" s="1"/>
      <c r="F620" s="1" t="s">
        <v>621</v>
      </c>
      <c r="G620" s="1"/>
      <c r="H620" s="1"/>
      <c r="I620" s="4"/>
      <c r="J620" s="5"/>
      <c r="K620" s="4"/>
      <c r="L620" s="5"/>
      <c r="M620" s="4"/>
      <c r="N620" s="5"/>
      <c r="O620" s="6"/>
      <c r="Q620" s="27"/>
      <c r="R620" s="27"/>
      <c r="S620" s="27"/>
      <c r="T620" s="27"/>
      <c r="U620" s="27"/>
      <c r="V620" s="27" t="s">
        <v>650</v>
      </c>
      <c r="W620" s="27"/>
      <c r="X620" s="27"/>
      <c r="Y620" s="30"/>
    </row>
    <row r="621" spans="1:25" ht="15.75" thickBot="1" x14ac:dyDescent="0.3">
      <c r="A621" s="1"/>
      <c r="B621" s="1"/>
      <c r="C621" s="1"/>
      <c r="D621" s="1"/>
      <c r="E621" s="1"/>
      <c r="F621" s="1"/>
      <c r="G621" s="1" t="s">
        <v>622</v>
      </c>
      <c r="H621" s="1"/>
      <c r="I621" s="4">
        <v>1872.77</v>
      </c>
      <c r="J621" s="5"/>
      <c r="K621" s="4">
        <v>611.59</v>
      </c>
      <c r="L621" s="5"/>
      <c r="M621" s="4">
        <f t="shared" ref="M621:M629" si="64">ROUND((I621-K621),5)</f>
        <v>1261.18</v>
      </c>
      <c r="N621" s="5"/>
      <c r="O621" s="6">
        <f t="shared" ref="O621:O629" si="65">ROUND(IF(I621=0, IF(K621=0, 0, SIGN(-K621)), IF(K621=0, SIGN(I621), (I621-K621)/ABS(K621))),5)</f>
        <v>2.0621299999999998</v>
      </c>
      <c r="Q621" s="27"/>
      <c r="R621" s="27"/>
      <c r="S621" s="27"/>
      <c r="T621" s="27"/>
      <c r="U621" s="27"/>
      <c r="V621" s="27"/>
      <c r="W621" s="27" t="s">
        <v>652</v>
      </c>
      <c r="X621" s="27"/>
      <c r="Y621" s="31">
        <v>350</v>
      </c>
    </row>
    <row r="622" spans="1:25" ht="15.75" thickBot="1" x14ac:dyDescent="0.3">
      <c r="A622" s="1"/>
      <c r="B622" s="1"/>
      <c r="C622" s="1"/>
      <c r="D622" s="1"/>
      <c r="E622" s="1"/>
      <c r="F622" s="1"/>
      <c r="G622" s="1" t="s">
        <v>623</v>
      </c>
      <c r="H622" s="1"/>
      <c r="I622" s="7">
        <v>1042</v>
      </c>
      <c r="J622" s="5"/>
      <c r="K622" s="7">
        <v>118.99</v>
      </c>
      <c r="L622" s="5"/>
      <c r="M622" s="7">
        <f t="shared" si="64"/>
        <v>923.01</v>
      </c>
      <c r="N622" s="5"/>
      <c r="O622" s="8">
        <f t="shared" si="65"/>
        <v>7.7570399999999999</v>
      </c>
      <c r="Q622" s="27"/>
      <c r="R622" s="27"/>
      <c r="S622" s="27"/>
      <c r="T622" s="27"/>
      <c r="U622" s="27"/>
      <c r="V622" s="27" t="s">
        <v>653</v>
      </c>
      <c r="W622" s="27"/>
      <c r="X622" s="27"/>
      <c r="Y622" s="30">
        <f>ROUND(SUM(Y620:Y621),5)</f>
        <v>350</v>
      </c>
    </row>
    <row r="623" spans="1:25" x14ac:dyDescent="0.25">
      <c r="A623" s="1"/>
      <c r="B623" s="1"/>
      <c r="C623" s="1"/>
      <c r="D623" s="1"/>
      <c r="E623" s="1"/>
      <c r="F623" s="1" t="s">
        <v>624</v>
      </c>
      <c r="G623" s="1"/>
      <c r="H623" s="1"/>
      <c r="I623" s="4">
        <f>ROUND(SUM(I620:I622),5)</f>
        <v>2914.77</v>
      </c>
      <c r="J623" s="5"/>
      <c r="K623" s="4">
        <f>ROUND(SUM(K620:K622),5)</f>
        <v>730.58</v>
      </c>
      <c r="L623" s="5"/>
      <c r="M623" s="4">
        <f t="shared" si="64"/>
        <v>2184.19</v>
      </c>
      <c r="N623" s="5"/>
      <c r="O623" s="6">
        <f t="shared" si="65"/>
        <v>2.9896699999999998</v>
      </c>
      <c r="Q623" s="27"/>
      <c r="R623" s="27"/>
      <c r="S623" s="27"/>
      <c r="T623" s="27"/>
      <c r="U623" s="27"/>
      <c r="V623" s="27" t="s">
        <v>654</v>
      </c>
      <c r="W623" s="27"/>
      <c r="X623" s="27"/>
      <c r="Y623" s="30"/>
    </row>
    <row r="624" spans="1:25" ht="30" customHeight="1" thickBot="1" x14ac:dyDescent="0.3">
      <c r="A624" s="1"/>
      <c r="B624" s="1"/>
      <c r="C624" s="1"/>
      <c r="D624" s="1"/>
      <c r="E624" s="1"/>
      <c r="F624" s="1" t="s">
        <v>625</v>
      </c>
      <c r="G624" s="1"/>
      <c r="H624" s="1"/>
      <c r="I624" s="4">
        <v>795</v>
      </c>
      <c r="J624" s="5"/>
      <c r="K624" s="4">
        <v>0</v>
      </c>
      <c r="L624" s="5"/>
      <c r="M624" s="4">
        <f t="shared" si="64"/>
        <v>795</v>
      </c>
      <c r="N624" s="5"/>
      <c r="O624" s="6">
        <f t="shared" si="65"/>
        <v>1</v>
      </c>
      <c r="Q624" s="27"/>
      <c r="R624" s="27"/>
      <c r="S624" s="27"/>
      <c r="T624" s="27"/>
      <c r="U624" s="27"/>
      <c r="V624" s="27"/>
      <c r="W624" s="27" t="s">
        <v>656</v>
      </c>
      <c r="X624" s="27"/>
      <c r="Y624" s="31">
        <v>350</v>
      </c>
    </row>
    <row r="625" spans="1:25" x14ac:dyDescent="0.25">
      <c r="A625" s="1"/>
      <c r="B625" s="1"/>
      <c r="C625" s="1"/>
      <c r="D625" s="1"/>
      <c r="E625" s="1"/>
      <c r="F625" s="1" t="s">
        <v>626</v>
      </c>
      <c r="G625" s="1"/>
      <c r="H625" s="1"/>
      <c r="I625" s="4">
        <v>1259.5</v>
      </c>
      <c r="J625" s="5"/>
      <c r="K625" s="4">
        <v>0</v>
      </c>
      <c r="L625" s="5"/>
      <c r="M625" s="4">
        <f t="shared" si="64"/>
        <v>1259.5</v>
      </c>
      <c r="N625" s="5"/>
      <c r="O625" s="6">
        <f t="shared" si="65"/>
        <v>1</v>
      </c>
      <c r="Q625" s="27"/>
      <c r="R625" s="27"/>
      <c r="S625" s="27"/>
      <c r="T625" s="27"/>
      <c r="U625" s="27"/>
      <c r="V625" s="27" t="s">
        <v>657</v>
      </c>
      <c r="W625" s="27"/>
      <c r="X625" s="27"/>
      <c r="Y625" s="30">
        <f>ROUND(SUM(Y623:Y624),5)</f>
        <v>350</v>
      </c>
    </row>
    <row r="626" spans="1:25" ht="15.75" thickBot="1" x14ac:dyDescent="0.3">
      <c r="A626" s="1"/>
      <c r="B626" s="1"/>
      <c r="C626" s="1"/>
      <c r="D626" s="1"/>
      <c r="E626" s="1"/>
      <c r="F626" s="1" t="s">
        <v>627</v>
      </c>
      <c r="G626" s="1"/>
      <c r="H626" s="1"/>
      <c r="I626" s="4">
        <v>556.5</v>
      </c>
      <c r="J626" s="5"/>
      <c r="K626" s="4">
        <v>0</v>
      </c>
      <c r="L626" s="5"/>
      <c r="M626" s="4">
        <f t="shared" si="64"/>
        <v>556.5</v>
      </c>
      <c r="N626" s="5"/>
      <c r="O626" s="6">
        <f t="shared" si="65"/>
        <v>1</v>
      </c>
      <c r="Q626" s="27"/>
      <c r="R626" s="27"/>
      <c r="S626" s="27"/>
      <c r="T626" s="27"/>
      <c r="U626" s="27"/>
      <c r="V626" s="27" t="s">
        <v>658</v>
      </c>
      <c r="W626" s="27"/>
      <c r="X626" s="27"/>
      <c r="Y626" s="32"/>
    </row>
    <row r="627" spans="1:25" ht="15.75" thickBot="1" x14ac:dyDescent="0.3">
      <c r="A627" s="1"/>
      <c r="B627" s="1"/>
      <c r="C627" s="1"/>
      <c r="D627" s="1"/>
      <c r="E627" s="1"/>
      <c r="F627" s="1" t="s">
        <v>628</v>
      </c>
      <c r="G627" s="1"/>
      <c r="H627" s="1"/>
      <c r="I627" s="4">
        <v>0</v>
      </c>
      <c r="J627" s="5"/>
      <c r="K627" s="4">
        <v>5871.46</v>
      </c>
      <c r="L627" s="5"/>
      <c r="M627" s="4">
        <f t="shared" si="64"/>
        <v>-5871.46</v>
      </c>
      <c r="N627" s="5"/>
      <c r="O627" s="6">
        <f t="shared" si="65"/>
        <v>-1</v>
      </c>
      <c r="Q627" s="27"/>
      <c r="R627" s="27"/>
      <c r="S627" s="27"/>
      <c r="T627" s="27"/>
      <c r="U627" s="27" t="s">
        <v>659</v>
      </c>
      <c r="V627" s="27"/>
      <c r="W627" s="27"/>
      <c r="X627" s="27"/>
      <c r="Y627" s="33">
        <f>ROUND(Y612+Y616+Y619+Y622+SUM(Y625:Y626),5)</f>
        <v>3600</v>
      </c>
    </row>
    <row r="628" spans="1:25" ht="15.75" thickBot="1" x14ac:dyDescent="0.3">
      <c r="A628" s="1"/>
      <c r="B628" s="1"/>
      <c r="C628" s="1"/>
      <c r="D628" s="1"/>
      <c r="E628" s="1"/>
      <c r="F628" s="1" t="s">
        <v>629</v>
      </c>
      <c r="G628" s="1"/>
      <c r="H628" s="1"/>
      <c r="I628" s="7">
        <v>44348.78</v>
      </c>
      <c r="J628" s="5"/>
      <c r="K628" s="7">
        <v>10290.33</v>
      </c>
      <c r="L628" s="5"/>
      <c r="M628" s="7">
        <f t="shared" si="64"/>
        <v>34058.449999999997</v>
      </c>
      <c r="N628" s="5"/>
      <c r="O628" s="8">
        <f t="shared" si="65"/>
        <v>3.3097500000000002</v>
      </c>
      <c r="Q628" s="27"/>
      <c r="R628" s="27"/>
      <c r="S628" s="27"/>
      <c r="T628" s="27" t="s">
        <v>660</v>
      </c>
      <c r="U628" s="27"/>
      <c r="V628" s="27"/>
      <c r="W628" s="27"/>
      <c r="X628" s="27"/>
      <c r="Y628" s="30">
        <f>ROUND(Y587+Y594+Y604+Y611+Y627,5)</f>
        <v>83812</v>
      </c>
    </row>
    <row r="629" spans="1:25" x14ac:dyDescent="0.25">
      <c r="A629" s="1"/>
      <c r="B629" s="1"/>
      <c r="C629" s="1"/>
      <c r="D629" s="1"/>
      <c r="E629" s="1" t="s">
        <v>630</v>
      </c>
      <c r="F629" s="1"/>
      <c r="G629" s="1"/>
      <c r="H629" s="1"/>
      <c r="I629" s="4">
        <f>ROUND(I619+SUM(I623:I628),5)</f>
        <v>49874.55</v>
      </c>
      <c r="J629" s="5"/>
      <c r="K629" s="4">
        <f>ROUND(K619+SUM(K623:K628),5)</f>
        <v>16892.37</v>
      </c>
      <c r="L629" s="5"/>
      <c r="M629" s="4">
        <f t="shared" si="64"/>
        <v>32982.18</v>
      </c>
      <c r="N629" s="5"/>
      <c r="O629" s="6">
        <f t="shared" si="65"/>
        <v>1.9524900000000001</v>
      </c>
      <c r="Q629" s="27"/>
      <c r="R629" s="27"/>
      <c r="S629" s="27"/>
      <c r="T629" s="27" t="s">
        <v>661</v>
      </c>
      <c r="U629" s="27"/>
      <c r="V629" s="27"/>
      <c r="W629" s="27"/>
      <c r="X629" s="27"/>
      <c r="Y629" s="30"/>
    </row>
    <row r="630" spans="1:25" ht="30" customHeight="1" x14ac:dyDescent="0.25">
      <c r="A630" s="1"/>
      <c r="B630" s="1"/>
      <c r="C630" s="1"/>
      <c r="D630" s="1"/>
      <c r="E630" s="1" t="s">
        <v>631</v>
      </c>
      <c r="F630" s="1"/>
      <c r="G630" s="1"/>
      <c r="H630" s="1"/>
      <c r="I630" s="4"/>
      <c r="J630" s="5"/>
      <c r="K630" s="4"/>
      <c r="L630" s="5"/>
      <c r="M630" s="4"/>
      <c r="N630" s="5"/>
      <c r="O630" s="6"/>
      <c r="Q630" s="27"/>
      <c r="R630" s="27"/>
      <c r="S630" s="27"/>
      <c r="T630" s="27"/>
      <c r="U630" s="27" t="s">
        <v>662</v>
      </c>
      <c r="V630" s="27"/>
      <c r="W630" s="27"/>
      <c r="X630" s="27"/>
      <c r="Y630" s="30">
        <v>189000</v>
      </c>
    </row>
    <row r="631" spans="1:25" x14ac:dyDescent="0.25">
      <c r="A631" s="1"/>
      <c r="B631" s="1"/>
      <c r="C631" s="1"/>
      <c r="D631" s="1"/>
      <c r="E631" s="1"/>
      <c r="F631" s="1" t="s">
        <v>632</v>
      </c>
      <c r="G631" s="1"/>
      <c r="H631" s="1"/>
      <c r="I631" s="4"/>
      <c r="J631" s="5"/>
      <c r="K631" s="4"/>
      <c r="L631" s="5"/>
      <c r="M631" s="4"/>
      <c r="N631" s="5"/>
      <c r="O631" s="6"/>
      <c r="Q631" s="27"/>
      <c r="R631" s="27"/>
      <c r="S631" s="27"/>
      <c r="T631" s="27"/>
      <c r="U631" s="27" t="s">
        <v>663</v>
      </c>
      <c r="V631" s="27"/>
      <c r="W631" s="27"/>
      <c r="X631" s="27"/>
      <c r="Y631" s="30">
        <v>10200</v>
      </c>
    </row>
    <row r="632" spans="1:25" ht="15.75" thickBot="1" x14ac:dyDescent="0.3">
      <c r="A632" s="1"/>
      <c r="B632" s="1"/>
      <c r="C632" s="1"/>
      <c r="D632" s="1"/>
      <c r="E632" s="1"/>
      <c r="F632" s="1"/>
      <c r="G632" s="1" t="s">
        <v>633</v>
      </c>
      <c r="H632" s="1"/>
      <c r="I632" s="7">
        <v>35607.519999999997</v>
      </c>
      <c r="J632" s="5"/>
      <c r="K632" s="7">
        <v>57135.360000000001</v>
      </c>
      <c r="L632" s="5"/>
      <c r="M632" s="7">
        <f t="shared" ref="M632:M638" si="66">ROUND((I632-K632),5)</f>
        <v>-21527.84</v>
      </c>
      <c r="N632" s="5"/>
      <c r="O632" s="8">
        <f t="shared" ref="O632:O638" si="67">ROUND(IF(I632=0, IF(K632=0, 0, SIGN(-K632)), IF(K632=0, SIGN(I632), (I632-K632)/ABS(K632))),5)</f>
        <v>-0.37679000000000001</v>
      </c>
      <c r="Q632" s="27"/>
      <c r="R632" s="27"/>
      <c r="S632" s="27"/>
      <c r="T632" s="27"/>
      <c r="U632" s="27" t="s">
        <v>664</v>
      </c>
      <c r="V632" s="27"/>
      <c r="W632" s="27"/>
      <c r="X632" s="27"/>
      <c r="Y632" s="30">
        <v>13600</v>
      </c>
    </row>
    <row r="633" spans="1:25" ht="15.75" thickBot="1" x14ac:dyDescent="0.3">
      <c r="A633" s="1"/>
      <c r="B633" s="1"/>
      <c r="C633" s="1"/>
      <c r="D633" s="1"/>
      <c r="E633" s="1"/>
      <c r="F633" s="1" t="s">
        <v>634</v>
      </c>
      <c r="G633" s="1"/>
      <c r="H633" s="1"/>
      <c r="I633" s="4">
        <f>ROUND(SUM(I631:I632),5)</f>
        <v>35607.519999999997</v>
      </c>
      <c r="J633" s="5"/>
      <c r="K633" s="4">
        <f>ROUND(SUM(K631:K632),5)</f>
        <v>57135.360000000001</v>
      </c>
      <c r="L633" s="5"/>
      <c r="M633" s="4">
        <f t="shared" si="66"/>
        <v>-21527.84</v>
      </c>
      <c r="N633" s="5"/>
      <c r="O633" s="6">
        <f t="shared" si="67"/>
        <v>-0.37679000000000001</v>
      </c>
      <c r="Q633" s="27"/>
      <c r="R633" s="27"/>
      <c r="S633" s="27"/>
      <c r="T633" s="27"/>
      <c r="U633" s="27" t="s">
        <v>665</v>
      </c>
      <c r="V633" s="27"/>
      <c r="W633" s="27"/>
      <c r="X633" s="27"/>
      <c r="Y633" s="31">
        <v>12500</v>
      </c>
    </row>
    <row r="634" spans="1:25" ht="30" customHeight="1" x14ac:dyDescent="0.25">
      <c r="A634" s="1"/>
      <c r="B634" s="1"/>
      <c r="C634" s="1"/>
      <c r="D634" s="1"/>
      <c r="E634" s="1"/>
      <c r="F634" s="1" t="s">
        <v>635</v>
      </c>
      <c r="G634" s="1"/>
      <c r="H634" s="1"/>
      <c r="I634" s="4">
        <v>16292.23</v>
      </c>
      <c r="J634" s="5"/>
      <c r="K634" s="4">
        <v>4618.5</v>
      </c>
      <c r="L634" s="5"/>
      <c r="M634" s="4">
        <f t="shared" si="66"/>
        <v>11673.73</v>
      </c>
      <c r="N634" s="5"/>
      <c r="O634" s="6">
        <f t="shared" si="67"/>
        <v>2.5276000000000001</v>
      </c>
      <c r="Q634" s="27"/>
      <c r="R634" s="27"/>
      <c r="S634" s="27"/>
      <c r="T634" s="27" t="s">
        <v>667</v>
      </c>
      <c r="U634" s="27"/>
      <c r="V634" s="27"/>
      <c r="W634" s="27"/>
      <c r="X634" s="27"/>
      <c r="Y634" s="30">
        <f>ROUND(SUM(Y629:Y633),5)</f>
        <v>225300</v>
      </c>
    </row>
    <row r="635" spans="1:25" x14ac:dyDescent="0.25">
      <c r="A635" s="1"/>
      <c r="B635" s="1"/>
      <c r="C635" s="1"/>
      <c r="D635" s="1"/>
      <c r="E635" s="1"/>
      <c r="F635" s="1" t="s">
        <v>636</v>
      </c>
      <c r="G635" s="1"/>
      <c r="H635" s="1"/>
      <c r="I635" s="4">
        <v>4599.12</v>
      </c>
      <c r="J635" s="5"/>
      <c r="K635" s="4">
        <v>6825.56</v>
      </c>
      <c r="L635" s="5"/>
      <c r="M635" s="4">
        <f t="shared" si="66"/>
        <v>-2226.44</v>
      </c>
      <c r="N635" s="5"/>
      <c r="O635" s="6">
        <f t="shared" si="67"/>
        <v>-0.32618999999999998</v>
      </c>
      <c r="Q635" s="27"/>
      <c r="R635" s="27"/>
      <c r="S635" s="27"/>
      <c r="T635" s="27" t="s">
        <v>668</v>
      </c>
      <c r="U635" s="27"/>
      <c r="V635" s="27"/>
      <c r="W635" s="27"/>
      <c r="X635" s="27"/>
      <c r="Y635" s="30"/>
    </row>
    <row r="636" spans="1:25" x14ac:dyDescent="0.25">
      <c r="A636" s="1"/>
      <c r="B636" s="1"/>
      <c r="C636" s="1"/>
      <c r="D636" s="1"/>
      <c r="E636" s="1"/>
      <c r="F636" s="1" t="s">
        <v>637</v>
      </c>
      <c r="G636" s="1"/>
      <c r="H636" s="1"/>
      <c r="I636" s="4">
        <v>237.5</v>
      </c>
      <c r="J636" s="5"/>
      <c r="K636" s="4">
        <v>0</v>
      </c>
      <c r="L636" s="5"/>
      <c r="M636" s="4">
        <f t="shared" si="66"/>
        <v>237.5</v>
      </c>
      <c r="N636" s="5"/>
      <c r="O636" s="6">
        <f t="shared" si="67"/>
        <v>1</v>
      </c>
      <c r="Q636" s="27"/>
      <c r="R636" s="27"/>
      <c r="S636" s="27"/>
      <c r="T636" s="27"/>
      <c r="U636" s="27" t="s">
        <v>670</v>
      </c>
      <c r="V636" s="27"/>
      <c r="W636" s="27"/>
      <c r="X636" s="27"/>
      <c r="Y636" s="30"/>
    </row>
    <row r="637" spans="1:25" ht="15.75" thickBot="1" x14ac:dyDescent="0.3">
      <c r="A637" s="1"/>
      <c r="B637" s="1"/>
      <c r="C637" s="1"/>
      <c r="D637" s="1"/>
      <c r="E637" s="1"/>
      <c r="F637" s="1" t="s">
        <v>638</v>
      </c>
      <c r="G637" s="1"/>
      <c r="H637" s="1"/>
      <c r="I637" s="7">
        <v>0</v>
      </c>
      <c r="J637" s="5"/>
      <c r="K637" s="7">
        <v>165</v>
      </c>
      <c r="L637" s="5"/>
      <c r="M637" s="7">
        <f t="shared" si="66"/>
        <v>-165</v>
      </c>
      <c r="N637" s="5"/>
      <c r="O637" s="8">
        <f t="shared" si="67"/>
        <v>-1</v>
      </c>
      <c r="Q637" s="27"/>
      <c r="R637" s="27"/>
      <c r="S637" s="27"/>
      <c r="T637" s="27"/>
      <c r="U637" s="27"/>
      <c r="V637" s="27" t="s">
        <v>671</v>
      </c>
      <c r="W637" s="27"/>
      <c r="X637" s="27"/>
      <c r="Y637" s="30"/>
    </row>
    <row r="638" spans="1:25" x14ac:dyDescent="0.25">
      <c r="A638" s="1"/>
      <c r="B638" s="1"/>
      <c r="C638" s="1"/>
      <c r="D638" s="1"/>
      <c r="E638" s="1" t="s">
        <v>639</v>
      </c>
      <c r="F638" s="1"/>
      <c r="G638" s="1"/>
      <c r="H638" s="1"/>
      <c r="I638" s="4">
        <f>ROUND(I630+SUM(I633:I637),5)</f>
        <v>56736.37</v>
      </c>
      <c r="J638" s="5"/>
      <c r="K638" s="4">
        <f>ROUND(K630+SUM(K633:K637),5)</f>
        <v>68744.42</v>
      </c>
      <c r="L638" s="5"/>
      <c r="M638" s="4">
        <f t="shared" si="66"/>
        <v>-12008.05</v>
      </c>
      <c r="N638" s="5"/>
      <c r="O638" s="6">
        <f t="shared" si="67"/>
        <v>-0.17468</v>
      </c>
      <c r="Q638" s="27"/>
      <c r="R638" s="27"/>
      <c r="S638" s="27"/>
      <c r="T638" s="27"/>
      <c r="U638" s="27"/>
      <c r="V638" s="27"/>
      <c r="W638" s="27" t="s">
        <v>672</v>
      </c>
      <c r="X638" s="27"/>
      <c r="Y638" s="30">
        <v>53921</v>
      </c>
    </row>
    <row r="639" spans="1:25" ht="30" customHeight="1" thickBot="1" x14ac:dyDescent="0.3">
      <c r="A639" s="1"/>
      <c r="B639" s="1"/>
      <c r="C639" s="1"/>
      <c r="D639" s="1"/>
      <c r="E639" s="1" t="s">
        <v>640</v>
      </c>
      <c r="F639" s="1"/>
      <c r="G639" s="1"/>
      <c r="H639" s="1"/>
      <c r="I639" s="4"/>
      <c r="J639" s="5"/>
      <c r="K639" s="4"/>
      <c r="L639" s="5"/>
      <c r="M639" s="4"/>
      <c r="N639" s="5"/>
      <c r="O639" s="6"/>
      <c r="Q639" s="27"/>
      <c r="R639" s="27"/>
      <c r="S639" s="27"/>
      <c r="T639" s="27"/>
      <c r="U639" s="27"/>
      <c r="V639" s="27"/>
      <c r="W639" s="27" t="s">
        <v>673</v>
      </c>
      <c r="X639" s="27"/>
      <c r="Y639" s="32">
        <v>41450</v>
      </c>
    </row>
    <row r="640" spans="1:25" ht="15.75" thickBot="1" x14ac:dyDescent="0.3">
      <c r="A640" s="1"/>
      <c r="B640" s="1"/>
      <c r="C640" s="1"/>
      <c r="D640" s="1"/>
      <c r="E640" s="1"/>
      <c r="F640" s="1" t="s">
        <v>641</v>
      </c>
      <c r="G640" s="1"/>
      <c r="H640" s="1"/>
      <c r="I640" s="4"/>
      <c r="J640" s="5"/>
      <c r="K640" s="4"/>
      <c r="L640" s="5"/>
      <c r="M640" s="4"/>
      <c r="N640" s="5"/>
      <c r="O640" s="6"/>
      <c r="Q640" s="27"/>
      <c r="R640" s="27"/>
      <c r="S640" s="27"/>
      <c r="T640" s="27"/>
      <c r="U640" s="27"/>
      <c r="V640" s="27" t="s">
        <v>674</v>
      </c>
      <c r="W640" s="27"/>
      <c r="X640" s="27"/>
      <c r="Y640" s="33">
        <f>ROUND(SUM(Y637:Y639),5)</f>
        <v>95371</v>
      </c>
    </row>
    <row r="641" spans="1:25" x14ac:dyDescent="0.25">
      <c r="A641" s="1"/>
      <c r="B641" s="1"/>
      <c r="C641" s="1"/>
      <c r="D641" s="1"/>
      <c r="E641" s="1"/>
      <c r="F641" s="1"/>
      <c r="G641" s="1" t="s">
        <v>642</v>
      </c>
      <c r="H641" s="1"/>
      <c r="I641" s="4">
        <v>10</v>
      </c>
      <c r="J641" s="5"/>
      <c r="K641" s="4">
        <v>52.86</v>
      </c>
      <c r="L641" s="5"/>
      <c r="M641" s="4">
        <f>ROUND((I641-K641),5)</f>
        <v>-42.86</v>
      </c>
      <c r="N641" s="5"/>
      <c r="O641" s="6">
        <f>ROUND(IF(I641=0, IF(K641=0, 0, SIGN(-K641)), IF(K641=0, SIGN(I641), (I641-K641)/ABS(K641))),5)</f>
        <v>-0.81081999999999999</v>
      </c>
      <c r="Q641" s="27"/>
      <c r="R641" s="27"/>
      <c r="S641" s="27"/>
      <c r="T641" s="27"/>
      <c r="U641" s="27" t="s">
        <v>676</v>
      </c>
      <c r="V641" s="27"/>
      <c r="W641" s="27"/>
      <c r="X641" s="27"/>
      <c r="Y641" s="30">
        <f>ROUND(Y636+Y640,5)</f>
        <v>95371</v>
      </c>
    </row>
    <row r="642" spans="1:25" x14ac:dyDescent="0.25">
      <c r="A642" s="1"/>
      <c r="B642" s="1"/>
      <c r="C642" s="1"/>
      <c r="D642" s="1"/>
      <c r="E642" s="1"/>
      <c r="F642" s="1"/>
      <c r="G642" s="1" t="s">
        <v>643</v>
      </c>
      <c r="H642" s="1"/>
      <c r="I642" s="4">
        <v>200</v>
      </c>
      <c r="J642" s="5"/>
      <c r="K642" s="4">
        <v>200</v>
      </c>
      <c r="L642" s="5"/>
      <c r="M642" s="4">
        <f>ROUND((I642-K642),5)</f>
        <v>0</v>
      </c>
      <c r="N642" s="5"/>
      <c r="O642" s="6">
        <f>ROUND(IF(I642=0, IF(K642=0, 0, SIGN(-K642)), IF(K642=0, SIGN(I642), (I642-K642)/ABS(K642))),5)</f>
        <v>0</v>
      </c>
      <c r="Q642" s="27"/>
      <c r="R642" s="27"/>
      <c r="S642" s="27"/>
      <c r="T642" s="27"/>
      <c r="U642" s="27" t="s">
        <v>677</v>
      </c>
      <c r="V642" s="27"/>
      <c r="W642" s="27"/>
      <c r="X642" s="27"/>
      <c r="Y642" s="30"/>
    </row>
    <row r="643" spans="1:25" x14ac:dyDescent="0.25">
      <c r="A643" s="1"/>
      <c r="B643" s="1"/>
      <c r="C643" s="1"/>
      <c r="D643" s="1"/>
      <c r="E643" s="1"/>
      <c r="F643" s="1"/>
      <c r="G643" s="1" t="s">
        <v>644</v>
      </c>
      <c r="H643" s="1"/>
      <c r="I643" s="4">
        <v>105</v>
      </c>
      <c r="J643" s="5"/>
      <c r="K643" s="4">
        <v>795</v>
      </c>
      <c r="L643" s="5"/>
      <c r="M643" s="4">
        <f>ROUND((I643-K643),5)</f>
        <v>-690</v>
      </c>
      <c r="N643" s="5"/>
      <c r="O643" s="6">
        <f>ROUND(IF(I643=0, IF(K643=0, 0, SIGN(-K643)), IF(K643=0, SIGN(I643), (I643-K643)/ABS(K643))),5)</f>
        <v>-0.86792000000000002</v>
      </c>
      <c r="Q643" s="27"/>
      <c r="R643" s="27"/>
      <c r="S643" s="27"/>
      <c r="T643" s="27"/>
      <c r="U643" s="27"/>
      <c r="V643" s="27" t="s">
        <v>678</v>
      </c>
      <c r="W643" s="27"/>
      <c r="X643" s="27"/>
      <c r="Y643" s="30">
        <v>11780</v>
      </c>
    </row>
    <row r="644" spans="1:25" ht="15.75" thickBot="1" x14ac:dyDescent="0.3">
      <c r="A644" s="1"/>
      <c r="B644" s="1"/>
      <c r="C644" s="1"/>
      <c r="D644" s="1"/>
      <c r="E644" s="1"/>
      <c r="F644" s="1"/>
      <c r="G644" s="1" t="s">
        <v>645</v>
      </c>
      <c r="H644" s="1"/>
      <c r="I644" s="7">
        <v>2598.36</v>
      </c>
      <c r="J644" s="5"/>
      <c r="K644" s="7">
        <v>1314.45</v>
      </c>
      <c r="L644" s="5"/>
      <c r="M644" s="7">
        <f>ROUND((I644-K644),5)</f>
        <v>1283.9100000000001</v>
      </c>
      <c r="N644" s="5"/>
      <c r="O644" s="8">
        <f>ROUND(IF(I644=0, IF(K644=0, 0, SIGN(-K644)), IF(K644=0, SIGN(I644), (I644-K644)/ABS(K644))),5)</f>
        <v>0.97677000000000003</v>
      </c>
      <c r="Q644" s="27"/>
      <c r="R644" s="27"/>
      <c r="S644" s="27"/>
      <c r="T644" s="27"/>
      <c r="U644" s="27"/>
      <c r="V644" s="27" t="s">
        <v>679</v>
      </c>
      <c r="W644" s="27"/>
      <c r="X644" s="27"/>
      <c r="Y644" s="30"/>
    </row>
    <row r="645" spans="1:25" x14ac:dyDescent="0.25">
      <c r="A645" s="1"/>
      <c r="B645" s="1"/>
      <c r="C645" s="1"/>
      <c r="D645" s="1"/>
      <c r="E645" s="1"/>
      <c r="F645" s="1" t="s">
        <v>646</v>
      </c>
      <c r="G645" s="1"/>
      <c r="H645" s="1"/>
      <c r="I645" s="4">
        <f>ROUND(SUM(I640:I644),5)</f>
        <v>2913.36</v>
      </c>
      <c r="J645" s="5"/>
      <c r="K645" s="4">
        <f>ROUND(SUM(K640:K644),5)</f>
        <v>2362.31</v>
      </c>
      <c r="L645" s="5"/>
      <c r="M645" s="4">
        <f>ROUND((I645-K645),5)</f>
        <v>551.04999999999995</v>
      </c>
      <c r="N645" s="5"/>
      <c r="O645" s="6">
        <f>ROUND(IF(I645=0, IF(K645=0, 0, SIGN(-K645)), IF(K645=0, SIGN(I645), (I645-K645)/ABS(K645))),5)</f>
        <v>0.23327000000000001</v>
      </c>
      <c r="Q645" s="27"/>
      <c r="R645" s="27"/>
      <c r="S645" s="27"/>
      <c r="T645" s="27"/>
      <c r="U645" s="27"/>
      <c r="V645" s="27"/>
      <c r="W645" s="27" t="s">
        <v>680</v>
      </c>
      <c r="X645" s="27"/>
      <c r="Y645" s="30">
        <v>28511</v>
      </c>
    </row>
    <row r="646" spans="1:25" ht="30" customHeight="1" thickBot="1" x14ac:dyDescent="0.3">
      <c r="A646" s="1"/>
      <c r="B646" s="1"/>
      <c r="C646" s="1"/>
      <c r="D646" s="1"/>
      <c r="E646" s="1"/>
      <c r="F646" s="1" t="s">
        <v>647</v>
      </c>
      <c r="G646" s="1"/>
      <c r="H646" s="1"/>
      <c r="I646" s="4"/>
      <c r="J646" s="5"/>
      <c r="K646" s="4"/>
      <c r="L646" s="5"/>
      <c r="M646" s="4"/>
      <c r="N646" s="5"/>
      <c r="O646" s="6"/>
      <c r="Q646" s="27"/>
      <c r="R646" s="27"/>
      <c r="S646" s="27"/>
      <c r="T646" s="27"/>
      <c r="U646" s="27"/>
      <c r="V646" s="27"/>
      <c r="W646" s="27" t="s">
        <v>681</v>
      </c>
      <c r="X646" s="27"/>
      <c r="Y646" s="31">
        <v>3050</v>
      </c>
    </row>
    <row r="647" spans="1:25" ht="15.75" thickBot="1" x14ac:dyDescent="0.3">
      <c r="A647" s="1"/>
      <c r="B647" s="1"/>
      <c r="C647" s="1"/>
      <c r="D647" s="1"/>
      <c r="E647" s="1"/>
      <c r="F647" s="1"/>
      <c r="G647" s="1" t="s">
        <v>648</v>
      </c>
      <c r="H647" s="1"/>
      <c r="I647" s="7">
        <v>2826.22</v>
      </c>
      <c r="J647" s="5"/>
      <c r="K647" s="7">
        <v>636.45000000000005</v>
      </c>
      <c r="L647" s="5"/>
      <c r="M647" s="7">
        <f>ROUND((I647-K647),5)</f>
        <v>2189.77</v>
      </c>
      <c r="N647" s="5"/>
      <c r="O647" s="8">
        <f>ROUND(IF(I647=0, IF(K647=0, 0, SIGN(-K647)), IF(K647=0, SIGN(I647), (I647-K647)/ABS(K647))),5)</f>
        <v>3.4405999999999999</v>
      </c>
      <c r="Q647" s="27"/>
      <c r="R647" s="27"/>
      <c r="S647" s="27"/>
      <c r="T647" s="27"/>
      <c r="U647" s="27"/>
      <c r="V647" s="27" t="s">
        <v>682</v>
      </c>
      <c r="W647" s="27"/>
      <c r="X647" s="27"/>
      <c r="Y647" s="30">
        <f>ROUND(SUM(Y644:Y646),5)</f>
        <v>31561</v>
      </c>
    </row>
    <row r="648" spans="1:25" x14ac:dyDescent="0.25">
      <c r="A648" s="1"/>
      <c r="B648" s="1"/>
      <c r="C648" s="1"/>
      <c r="D648" s="1"/>
      <c r="E648" s="1"/>
      <c r="F648" s="1" t="s">
        <v>649</v>
      </c>
      <c r="G648" s="1"/>
      <c r="H648" s="1"/>
      <c r="I648" s="4">
        <f>ROUND(SUM(I646:I647),5)</f>
        <v>2826.22</v>
      </c>
      <c r="J648" s="5"/>
      <c r="K648" s="4">
        <f>ROUND(SUM(K646:K647),5)</f>
        <v>636.45000000000005</v>
      </c>
      <c r="L648" s="5"/>
      <c r="M648" s="4">
        <f>ROUND((I648-K648),5)</f>
        <v>2189.77</v>
      </c>
      <c r="N648" s="5"/>
      <c r="O648" s="6">
        <f>ROUND(IF(I648=0, IF(K648=0, 0, SIGN(-K648)), IF(K648=0, SIGN(I648), (I648-K648)/ABS(K648))),5)</f>
        <v>3.4405999999999999</v>
      </c>
      <c r="Q648" s="27"/>
      <c r="R648" s="27"/>
      <c r="S648" s="27"/>
      <c r="T648" s="27"/>
      <c r="U648" s="27"/>
      <c r="V648" s="27" t="s">
        <v>683</v>
      </c>
      <c r="W648" s="27"/>
      <c r="X648" s="27"/>
      <c r="Y648" s="30"/>
    </row>
    <row r="649" spans="1:25" ht="30" customHeight="1" x14ac:dyDescent="0.25">
      <c r="A649" s="1"/>
      <c r="B649" s="1"/>
      <c r="C649" s="1"/>
      <c r="D649" s="1"/>
      <c r="E649" s="1"/>
      <c r="F649" s="1" t="s">
        <v>650</v>
      </c>
      <c r="G649" s="1"/>
      <c r="H649" s="1"/>
      <c r="I649" s="4"/>
      <c r="J649" s="5"/>
      <c r="K649" s="4"/>
      <c r="L649" s="5"/>
      <c r="M649" s="4"/>
      <c r="N649" s="5"/>
      <c r="O649" s="6"/>
      <c r="Q649" s="27"/>
      <c r="R649" s="27"/>
      <c r="S649" s="27"/>
      <c r="T649" s="27"/>
      <c r="U649" s="27"/>
      <c r="V649" s="27"/>
      <c r="W649" s="27" t="s">
        <v>684</v>
      </c>
      <c r="X649" s="27"/>
      <c r="Y649" s="30">
        <v>24641</v>
      </c>
    </row>
    <row r="650" spans="1:25" x14ac:dyDescent="0.25">
      <c r="A650" s="1"/>
      <c r="B650" s="1"/>
      <c r="C650" s="1"/>
      <c r="D650" s="1"/>
      <c r="E650" s="1"/>
      <c r="F650" s="1"/>
      <c r="G650" s="1" t="s">
        <v>651</v>
      </c>
      <c r="H650" s="1"/>
      <c r="I650" s="4">
        <v>89.47</v>
      </c>
      <c r="J650" s="5"/>
      <c r="K650" s="4">
        <v>0</v>
      </c>
      <c r="L650" s="5"/>
      <c r="M650" s="4">
        <f>ROUND((I650-K650),5)</f>
        <v>89.47</v>
      </c>
      <c r="N650" s="5"/>
      <c r="O650" s="6">
        <f>ROUND(IF(I650=0, IF(K650=0, 0, SIGN(-K650)), IF(K650=0, SIGN(I650), (I650-K650)/ABS(K650))),5)</f>
        <v>1</v>
      </c>
      <c r="Q650" s="27"/>
      <c r="R650" s="27"/>
      <c r="S650" s="27"/>
      <c r="T650" s="27"/>
      <c r="U650" s="27"/>
      <c r="V650" s="27"/>
      <c r="W650" s="27" t="s">
        <v>685</v>
      </c>
      <c r="X650" s="27"/>
      <c r="Y650" s="30">
        <v>22710</v>
      </c>
    </row>
    <row r="651" spans="1:25" ht="15.75" thickBot="1" x14ac:dyDescent="0.3">
      <c r="A651" s="1"/>
      <c r="B651" s="1"/>
      <c r="C651" s="1"/>
      <c r="D651" s="1"/>
      <c r="E651" s="1"/>
      <c r="F651" s="1"/>
      <c r="G651" s="1" t="s">
        <v>652</v>
      </c>
      <c r="H651" s="1"/>
      <c r="I651" s="7">
        <v>2246.39</v>
      </c>
      <c r="J651" s="5"/>
      <c r="K651" s="7">
        <v>452.88</v>
      </c>
      <c r="L651" s="5"/>
      <c r="M651" s="7">
        <f>ROUND((I651-K651),5)</f>
        <v>1793.51</v>
      </c>
      <c r="N651" s="5"/>
      <c r="O651" s="8">
        <f>ROUND(IF(I651=0, IF(K651=0, 0, SIGN(-K651)), IF(K651=0, SIGN(I651), (I651-K651)/ABS(K651))),5)</f>
        <v>3.9602300000000001</v>
      </c>
      <c r="Q651" s="27"/>
      <c r="R651" s="27"/>
      <c r="S651" s="27"/>
      <c r="T651" s="27"/>
      <c r="U651" s="27"/>
      <c r="V651" s="27"/>
      <c r="W651" s="27" t="s">
        <v>686</v>
      </c>
      <c r="X651" s="27"/>
      <c r="Y651" s="30">
        <v>130</v>
      </c>
    </row>
    <row r="652" spans="1:25" x14ac:dyDescent="0.25">
      <c r="A652" s="1"/>
      <c r="B652" s="1"/>
      <c r="C652" s="1"/>
      <c r="D652" s="1"/>
      <c r="E652" s="1"/>
      <c r="F652" s="1" t="s">
        <v>653</v>
      </c>
      <c r="G652" s="1"/>
      <c r="H652" s="1"/>
      <c r="I652" s="4">
        <f>ROUND(SUM(I649:I651),5)</f>
        <v>2335.86</v>
      </c>
      <c r="J652" s="5"/>
      <c r="K652" s="4">
        <f>ROUND(SUM(K649:K651),5)</f>
        <v>452.88</v>
      </c>
      <c r="L652" s="5"/>
      <c r="M652" s="4">
        <f>ROUND((I652-K652),5)</f>
        <v>1882.98</v>
      </c>
      <c r="N652" s="5"/>
      <c r="O652" s="6">
        <f>ROUND(IF(I652=0, IF(K652=0, 0, SIGN(-K652)), IF(K652=0, SIGN(I652), (I652-K652)/ABS(K652))),5)</f>
        <v>4.1577900000000003</v>
      </c>
      <c r="Q652" s="27"/>
      <c r="R652" s="27"/>
      <c r="S652" s="27"/>
      <c r="T652" s="27"/>
      <c r="U652" s="27"/>
      <c r="V652" s="27"/>
      <c r="W652" s="27" t="s">
        <v>687</v>
      </c>
      <c r="X652" s="27"/>
      <c r="Y652" s="30">
        <v>1220</v>
      </c>
    </row>
    <row r="653" spans="1:25" ht="30" customHeight="1" x14ac:dyDescent="0.25">
      <c r="A653" s="1"/>
      <c r="B653" s="1"/>
      <c r="C653" s="1"/>
      <c r="D653" s="1"/>
      <c r="E653" s="1"/>
      <c r="F653" s="1" t="s">
        <v>654</v>
      </c>
      <c r="G653" s="1"/>
      <c r="H653" s="1"/>
      <c r="I653" s="4"/>
      <c r="J653" s="5"/>
      <c r="K653" s="4"/>
      <c r="L653" s="5"/>
      <c r="M653" s="4"/>
      <c r="N653" s="5"/>
      <c r="O653" s="6"/>
      <c r="Q653" s="27"/>
      <c r="R653" s="27"/>
      <c r="S653" s="27"/>
      <c r="T653" s="27"/>
      <c r="U653" s="27"/>
      <c r="V653" s="27"/>
      <c r="W653" s="27" t="s">
        <v>688</v>
      </c>
      <c r="X653" s="27"/>
      <c r="Y653" s="30"/>
    </row>
    <row r="654" spans="1:25" ht="15.75" thickBot="1" x14ac:dyDescent="0.3">
      <c r="A654" s="1"/>
      <c r="B654" s="1"/>
      <c r="C654" s="1"/>
      <c r="D654" s="1"/>
      <c r="E654" s="1"/>
      <c r="F654" s="1"/>
      <c r="G654" s="1" t="s">
        <v>655</v>
      </c>
      <c r="H654" s="1"/>
      <c r="I654" s="4">
        <v>0</v>
      </c>
      <c r="J654" s="5"/>
      <c r="K654" s="4">
        <v>200</v>
      </c>
      <c r="L654" s="5"/>
      <c r="M654" s="4">
        <f t="shared" ref="M654:M659" si="68">ROUND((I654-K654),5)</f>
        <v>-200</v>
      </c>
      <c r="N654" s="5"/>
      <c r="O654" s="6">
        <f t="shared" ref="O654:O659" si="69">ROUND(IF(I654=0, IF(K654=0, 0, SIGN(-K654)), IF(K654=0, SIGN(I654), (I654-K654)/ABS(K654))),5)</f>
        <v>-1</v>
      </c>
      <c r="Q654" s="27"/>
      <c r="R654" s="27"/>
      <c r="S654" s="27"/>
      <c r="T654" s="27"/>
      <c r="U654" s="27"/>
      <c r="V654" s="27"/>
      <c r="W654" s="27" t="s">
        <v>689</v>
      </c>
      <c r="X654" s="27"/>
      <c r="Y654" s="32">
        <v>540</v>
      </c>
    </row>
    <row r="655" spans="1:25" ht="15.75" thickBot="1" x14ac:dyDescent="0.3">
      <c r="A655" s="1"/>
      <c r="B655" s="1"/>
      <c r="C655" s="1"/>
      <c r="D655" s="1"/>
      <c r="E655" s="1"/>
      <c r="F655" s="1"/>
      <c r="G655" s="1" t="s">
        <v>656</v>
      </c>
      <c r="H655" s="1"/>
      <c r="I655" s="7">
        <v>271.31</v>
      </c>
      <c r="J655" s="5"/>
      <c r="K655" s="7">
        <v>587.5</v>
      </c>
      <c r="L655" s="5"/>
      <c r="M655" s="7">
        <f t="shared" si="68"/>
        <v>-316.19</v>
      </c>
      <c r="N655" s="5"/>
      <c r="O655" s="8">
        <f t="shared" si="69"/>
        <v>-0.53820000000000001</v>
      </c>
      <c r="Q655" s="27"/>
      <c r="R655" s="27"/>
      <c r="S655" s="27"/>
      <c r="T655" s="27"/>
      <c r="U655" s="27"/>
      <c r="V655" s="27" t="s">
        <v>690</v>
      </c>
      <c r="W655" s="27"/>
      <c r="X655" s="27"/>
      <c r="Y655" s="33">
        <f>ROUND(SUM(Y648:Y654),5)</f>
        <v>49241</v>
      </c>
    </row>
    <row r="656" spans="1:25" x14ac:dyDescent="0.25">
      <c r="A656" s="1"/>
      <c r="B656" s="1"/>
      <c r="C656" s="1"/>
      <c r="D656" s="1"/>
      <c r="E656" s="1"/>
      <c r="F656" s="1" t="s">
        <v>657</v>
      </c>
      <c r="G656" s="1"/>
      <c r="H656" s="1"/>
      <c r="I656" s="4">
        <f>ROUND(SUM(I653:I655),5)</f>
        <v>271.31</v>
      </c>
      <c r="J656" s="5"/>
      <c r="K656" s="4">
        <f>ROUND(SUM(K653:K655),5)</f>
        <v>787.5</v>
      </c>
      <c r="L656" s="5"/>
      <c r="M656" s="4">
        <f t="shared" si="68"/>
        <v>-516.19000000000005</v>
      </c>
      <c r="N656" s="5"/>
      <c r="O656" s="6">
        <f t="shared" si="69"/>
        <v>-0.65547999999999995</v>
      </c>
      <c r="Q656" s="27"/>
      <c r="R656" s="27"/>
      <c r="S656" s="27"/>
      <c r="T656" s="27"/>
      <c r="U656" s="27" t="s">
        <v>692</v>
      </c>
      <c r="V656" s="27"/>
      <c r="W656" s="27"/>
      <c r="X656" s="27"/>
      <c r="Y656" s="30">
        <f>ROUND(SUM(Y642:Y643)+Y647+Y655,5)</f>
        <v>92582</v>
      </c>
    </row>
    <row r="657" spans="1:25" ht="30" customHeight="1" thickBot="1" x14ac:dyDescent="0.3">
      <c r="A657" s="1"/>
      <c r="B657" s="1"/>
      <c r="C657" s="1"/>
      <c r="D657" s="1"/>
      <c r="E657" s="1"/>
      <c r="F657" s="1" t="s">
        <v>658</v>
      </c>
      <c r="G657" s="1"/>
      <c r="H657" s="1"/>
      <c r="I657" s="9">
        <v>-7850.23</v>
      </c>
      <c r="J657" s="5"/>
      <c r="K657" s="9">
        <v>1510</v>
      </c>
      <c r="L657" s="5"/>
      <c r="M657" s="9">
        <f t="shared" si="68"/>
        <v>-9360.23</v>
      </c>
      <c r="N657" s="5"/>
      <c r="O657" s="10">
        <f t="shared" si="69"/>
        <v>-6.1988300000000001</v>
      </c>
      <c r="Q657" s="27"/>
      <c r="R657" s="27"/>
      <c r="S657" s="27"/>
      <c r="T657" s="27"/>
      <c r="U657" s="27" t="s">
        <v>693</v>
      </c>
      <c r="V657" s="27"/>
      <c r="W657" s="27"/>
      <c r="X657" s="27"/>
      <c r="Y657" s="30"/>
    </row>
    <row r="658" spans="1:25" ht="15.75" thickBot="1" x14ac:dyDescent="0.3">
      <c r="A658" s="1"/>
      <c r="B658" s="1"/>
      <c r="C658" s="1"/>
      <c r="D658" s="1"/>
      <c r="E658" s="1" t="s">
        <v>659</v>
      </c>
      <c r="F658" s="1"/>
      <c r="G658" s="1"/>
      <c r="H658" s="1"/>
      <c r="I658" s="11">
        <f>ROUND(I639+I645+I648+I652+SUM(I656:I657),5)</f>
        <v>496.52</v>
      </c>
      <c r="J658" s="5"/>
      <c r="K658" s="11">
        <f>ROUND(K639+K645+K648+K652+SUM(K656:K657),5)</f>
        <v>5749.14</v>
      </c>
      <c r="L658" s="5"/>
      <c r="M658" s="11">
        <f t="shared" si="68"/>
        <v>-5252.62</v>
      </c>
      <c r="N658" s="5"/>
      <c r="O658" s="12">
        <f t="shared" si="69"/>
        <v>-0.91364000000000001</v>
      </c>
      <c r="Q658" s="27"/>
      <c r="R658" s="27"/>
      <c r="S658" s="27"/>
      <c r="T658" s="27"/>
      <c r="U658" s="27"/>
      <c r="V658" s="27" t="s">
        <v>694</v>
      </c>
      <c r="W658" s="27"/>
      <c r="X658" s="27"/>
      <c r="Y658" s="30"/>
    </row>
    <row r="659" spans="1:25" ht="30" customHeight="1" x14ac:dyDescent="0.25">
      <c r="A659" s="1"/>
      <c r="B659" s="1"/>
      <c r="C659" s="1"/>
      <c r="D659" s="1" t="s">
        <v>660</v>
      </c>
      <c r="E659" s="1"/>
      <c r="F659" s="1"/>
      <c r="G659" s="1"/>
      <c r="H659" s="1"/>
      <c r="I659" s="4">
        <f>ROUND(I611+I618+I629+I638+I658,5)</f>
        <v>116925.99</v>
      </c>
      <c r="J659" s="5"/>
      <c r="K659" s="4">
        <f>ROUND(K611+K618+K629+K638+K658,5)</f>
        <v>104602.32</v>
      </c>
      <c r="L659" s="5"/>
      <c r="M659" s="4">
        <f t="shared" si="68"/>
        <v>12323.67</v>
      </c>
      <c r="N659" s="5"/>
      <c r="O659" s="6">
        <f t="shared" si="69"/>
        <v>0.11781</v>
      </c>
      <c r="Q659" s="27"/>
      <c r="R659" s="27"/>
      <c r="S659" s="27"/>
      <c r="T659" s="27"/>
      <c r="U659" s="27"/>
      <c r="V659" s="27"/>
      <c r="W659" s="27" t="s">
        <v>695</v>
      </c>
      <c r="X659" s="27"/>
      <c r="Y659" s="30">
        <v>19439</v>
      </c>
    </row>
    <row r="660" spans="1:25" ht="30" customHeight="1" thickBot="1" x14ac:dyDescent="0.3">
      <c r="A660" s="1"/>
      <c r="B660" s="1"/>
      <c r="C660" s="1"/>
      <c r="D660" s="1" t="s">
        <v>661</v>
      </c>
      <c r="E660" s="1"/>
      <c r="F660" s="1"/>
      <c r="G660" s="1"/>
      <c r="H660" s="1"/>
      <c r="I660" s="4"/>
      <c r="J660" s="5"/>
      <c r="K660" s="4"/>
      <c r="L660" s="5"/>
      <c r="M660" s="4"/>
      <c r="N660" s="5"/>
      <c r="O660" s="6"/>
      <c r="Q660" s="27"/>
      <c r="R660" s="27"/>
      <c r="S660" s="27"/>
      <c r="T660" s="27"/>
      <c r="U660" s="27"/>
      <c r="V660" s="27"/>
      <c r="W660" s="27" t="s">
        <v>696</v>
      </c>
      <c r="X660" s="27"/>
      <c r="Y660" s="31">
        <v>6115</v>
      </c>
    </row>
    <row r="661" spans="1:25" x14ac:dyDescent="0.25">
      <c r="A661" s="1"/>
      <c r="B661" s="1"/>
      <c r="C661" s="1"/>
      <c r="D661" s="1"/>
      <c r="E661" s="1" t="s">
        <v>662</v>
      </c>
      <c r="F661" s="1"/>
      <c r="G661" s="1"/>
      <c r="H661" s="1"/>
      <c r="I661" s="4">
        <v>217804.16</v>
      </c>
      <c r="J661" s="5"/>
      <c r="K661" s="4">
        <v>230639.77</v>
      </c>
      <c r="L661" s="5"/>
      <c r="M661" s="4">
        <f t="shared" ref="M661:M666" si="70">ROUND((I661-K661),5)</f>
        <v>-12835.61</v>
      </c>
      <c r="N661" s="5"/>
      <c r="O661" s="6">
        <f t="shared" ref="O661:O666" si="71">ROUND(IF(I661=0, IF(K661=0, 0, SIGN(-K661)), IF(K661=0, SIGN(I661), (I661-K661)/ABS(K661))),5)</f>
        <v>-5.5649999999999998E-2</v>
      </c>
      <c r="Q661" s="27"/>
      <c r="R661" s="27"/>
      <c r="S661" s="27"/>
      <c r="T661" s="27"/>
      <c r="U661" s="27"/>
      <c r="V661" s="27" t="s">
        <v>697</v>
      </c>
      <c r="W661" s="27"/>
      <c r="X661" s="27"/>
      <c r="Y661" s="30">
        <f>ROUND(SUM(Y658:Y660),5)</f>
        <v>25554</v>
      </c>
    </row>
    <row r="662" spans="1:25" x14ac:dyDescent="0.25">
      <c r="A662" s="1"/>
      <c r="B662" s="1"/>
      <c r="C662" s="1"/>
      <c r="D662" s="1"/>
      <c r="E662" s="1" t="s">
        <v>663</v>
      </c>
      <c r="F662" s="1"/>
      <c r="G662" s="1"/>
      <c r="H662" s="1"/>
      <c r="I662" s="4">
        <v>33264.9</v>
      </c>
      <c r="J662" s="5"/>
      <c r="K662" s="4">
        <v>24321.22</v>
      </c>
      <c r="L662" s="5"/>
      <c r="M662" s="4">
        <f t="shared" si="70"/>
        <v>8943.68</v>
      </c>
      <c r="N662" s="5"/>
      <c r="O662" s="6">
        <f t="shared" si="71"/>
        <v>0.36773</v>
      </c>
      <c r="Q662" s="27"/>
      <c r="R662" s="27"/>
      <c r="S662" s="27"/>
      <c r="T662" s="27"/>
      <c r="U662" s="27"/>
      <c r="V662" s="27" t="s">
        <v>698</v>
      </c>
      <c r="W662" s="27"/>
      <c r="X662" s="27"/>
      <c r="Y662" s="30"/>
    </row>
    <row r="663" spans="1:25" x14ac:dyDescent="0.25">
      <c r="A663" s="1"/>
      <c r="B663" s="1"/>
      <c r="C663" s="1"/>
      <c r="D663" s="1"/>
      <c r="E663" s="1" t="s">
        <v>664</v>
      </c>
      <c r="F663" s="1"/>
      <c r="G663" s="1"/>
      <c r="H663" s="1"/>
      <c r="I663" s="4">
        <v>23386.9</v>
      </c>
      <c r="J663" s="5"/>
      <c r="K663" s="4">
        <v>20871.13</v>
      </c>
      <c r="L663" s="5"/>
      <c r="M663" s="4">
        <f t="shared" si="70"/>
        <v>2515.77</v>
      </c>
      <c r="N663" s="5"/>
      <c r="O663" s="6">
        <f t="shared" si="71"/>
        <v>0.12053999999999999</v>
      </c>
      <c r="Q663" s="27"/>
      <c r="R663" s="27"/>
      <c r="S663" s="27"/>
      <c r="T663" s="27"/>
      <c r="U663" s="27"/>
      <c r="V663" s="27"/>
      <c r="W663" s="27" t="s">
        <v>699</v>
      </c>
      <c r="X663" s="27"/>
      <c r="Y663" s="30">
        <v>18260</v>
      </c>
    </row>
    <row r="664" spans="1:25" ht="15.75" thickBot="1" x14ac:dyDescent="0.3">
      <c r="A664" s="1"/>
      <c r="B664" s="1"/>
      <c r="C664" s="1"/>
      <c r="D664" s="1"/>
      <c r="E664" s="1" t="s">
        <v>665</v>
      </c>
      <c r="F664" s="1"/>
      <c r="G664" s="1"/>
      <c r="H664" s="1"/>
      <c r="I664" s="4">
        <v>19207.86</v>
      </c>
      <c r="J664" s="5"/>
      <c r="K664" s="4">
        <v>19882.77</v>
      </c>
      <c r="L664" s="5"/>
      <c r="M664" s="4">
        <f t="shared" si="70"/>
        <v>-674.91</v>
      </c>
      <c r="N664" s="5"/>
      <c r="O664" s="6">
        <f t="shared" si="71"/>
        <v>-3.3939999999999998E-2</v>
      </c>
      <c r="Q664" s="27"/>
      <c r="R664" s="27"/>
      <c r="S664" s="27"/>
      <c r="T664" s="27"/>
      <c r="U664" s="27"/>
      <c r="V664" s="27"/>
      <c r="W664" s="27" t="s">
        <v>700</v>
      </c>
      <c r="X664" s="27"/>
      <c r="Y664" s="31">
        <v>21400</v>
      </c>
    </row>
    <row r="665" spans="1:25" ht="15.75" thickBot="1" x14ac:dyDescent="0.3">
      <c r="A665" s="1"/>
      <c r="B665" s="1"/>
      <c r="C665" s="1"/>
      <c r="D665" s="1"/>
      <c r="E665" s="1" t="s">
        <v>666</v>
      </c>
      <c r="F665" s="1"/>
      <c r="G665" s="1"/>
      <c r="H665" s="1"/>
      <c r="I665" s="7">
        <v>189</v>
      </c>
      <c r="J665" s="5"/>
      <c r="K665" s="7">
        <v>0</v>
      </c>
      <c r="L665" s="5"/>
      <c r="M665" s="7">
        <f t="shared" si="70"/>
        <v>189</v>
      </c>
      <c r="N665" s="5"/>
      <c r="O665" s="8">
        <f t="shared" si="71"/>
        <v>1</v>
      </c>
      <c r="Q665" s="27"/>
      <c r="R665" s="27"/>
      <c r="S665" s="27"/>
      <c r="T665" s="27"/>
      <c r="U665" s="27"/>
      <c r="V665" s="27" t="s">
        <v>701</v>
      </c>
      <c r="W665" s="27"/>
      <c r="X665" s="27"/>
      <c r="Y665" s="30">
        <f>ROUND(SUM(Y662:Y664),5)</f>
        <v>39660</v>
      </c>
    </row>
    <row r="666" spans="1:25" ht="15.75" thickBot="1" x14ac:dyDescent="0.3">
      <c r="A666" s="1"/>
      <c r="B666" s="1"/>
      <c r="C666" s="1"/>
      <c r="D666" s="1" t="s">
        <v>667</v>
      </c>
      <c r="E666" s="1"/>
      <c r="F666" s="1"/>
      <c r="G666" s="1"/>
      <c r="H666" s="1"/>
      <c r="I666" s="4">
        <f>ROUND(SUM(I660:I665),5)</f>
        <v>293852.82</v>
      </c>
      <c r="J666" s="5"/>
      <c r="K666" s="4">
        <f>ROUND(SUM(K660:K665),5)</f>
        <v>295714.89</v>
      </c>
      <c r="L666" s="5"/>
      <c r="M666" s="4">
        <f t="shared" si="70"/>
        <v>-1862.07</v>
      </c>
      <c r="N666" s="5"/>
      <c r="O666" s="6">
        <f t="shared" si="71"/>
        <v>-6.3E-3</v>
      </c>
      <c r="Q666" s="27"/>
      <c r="R666" s="27"/>
      <c r="S666" s="27"/>
      <c r="T666" s="27"/>
      <c r="U666" s="27"/>
      <c r="V666" s="27" t="s">
        <v>702</v>
      </c>
      <c r="W666" s="27"/>
      <c r="X666" s="27"/>
      <c r="Y666" s="31">
        <v>7221</v>
      </c>
    </row>
    <row r="667" spans="1:25" ht="30" customHeight="1" x14ac:dyDescent="0.25">
      <c r="A667" s="1"/>
      <c r="B667" s="1"/>
      <c r="C667" s="1"/>
      <c r="D667" s="1" t="s">
        <v>668</v>
      </c>
      <c r="E667" s="1"/>
      <c r="F667" s="1"/>
      <c r="G667" s="1"/>
      <c r="H667" s="1"/>
      <c r="I667" s="4"/>
      <c r="J667" s="5"/>
      <c r="K667" s="4"/>
      <c r="L667" s="5"/>
      <c r="M667" s="4"/>
      <c r="N667" s="5"/>
      <c r="O667" s="6"/>
      <c r="Q667" s="27"/>
      <c r="R667" s="27"/>
      <c r="S667" s="27"/>
      <c r="T667" s="27"/>
      <c r="U667" s="27" t="s">
        <v>705</v>
      </c>
      <c r="V667" s="27"/>
      <c r="W667" s="27"/>
      <c r="X667" s="27"/>
      <c r="Y667" s="30">
        <f>ROUND(Y657+Y661+SUM(Y665:Y666),5)</f>
        <v>72435</v>
      </c>
    </row>
    <row r="668" spans="1:25" x14ac:dyDescent="0.25">
      <c r="A668" s="1"/>
      <c r="B668" s="1"/>
      <c r="C668" s="1"/>
      <c r="D668" s="1"/>
      <c r="E668" s="1" t="s">
        <v>669</v>
      </c>
      <c r="F668" s="1"/>
      <c r="G668" s="1"/>
      <c r="H668" s="1"/>
      <c r="I668" s="4">
        <v>0</v>
      </c>
      <c r="J668" s="5"/>
      <c r="K668" s="4">
        <v>44.31</v>
      </c>
      <c r="L668" s="5"/>
      <c r="M668" s="4">
        <f>ROUND((I668-K668),5)</f>
        <v>-44.31</v>
      </c>
      <c r="N668" s="5"/>
      <c r="O668" s="6">
        <f>ROUND(IF(I668=0, IF(K668=0, 0, SIGN(-K668)), IF(K668=0, SIGN(I668), (I668-K668)/ABS(K668))),5)</f>
        <v>-1</v>
      </c>
      <c r="Q668" s="27"/>
      <c r="R668" s="27"/>
      <c r="S668" s="27"/>
      <c r="T668" s="27"/>
      <c r="U668" s="27" t="s">
        <v>706</v>
      </c>
      <c r="V668" s="27"/>
      <c r="W668" s="27"/>
      <c r="X668" s="27"/>
      <c r="Y668" s="30"/>
    </row>
    <row r="669" spans="1:25" x14ac:dyDescent="0.25">
      <c r="A669" s="1"/>
      <c r="B669" s="1"/>
      <c r="C669" s="1"/>
      <c r="D669" s="1"/>
      <c r="E669" s="1" t="s">
        <v>670</v>
      </c>
      <c r="F669" s="1"/>
      <c r="G669" s="1"/>
      <c r="H669" s="1"/>
      <c r="I669" s="4"/>
      <c r="J669" s="5"/>
      <c r="K669" s="4"/>
      <c r="L669" s="5"/>
      <c r="M669" s="4"/>
      <c r="N669" s="5"/>
      <c r="O669" s="6"/>
      <c r="Q669" s="27"/>
      <c r="R669" s="27"/>
      <c r="S669" s="27"/>
      <c r="T669" s="27"/>
      <c r="U669" s="27"/>
      <c r="V669" s="27" t="s">
        <v>707</v>
      </c>
      <c r="W669" s="27"/>
      <c r="X669" s="27"/>
      <c r="Y669" s="30"/>
    </row>
    <row r="670" spans="1:25" x14ac:dyDescent="0.25">
      <c r="A670" s="1"/>
      <c r="B670" s="1"/>
      <c r="C670" s="1"/>
      <c r="D670" s="1"/>
      <c r="E670" s="1"/>
      <c r="F670" s="1" t="s">
        <v>671</v>
      </c>
      <c r="G670" s="1"/>
      <c r="H670" s="1"/>
      <c r="I670" s="4"/>
      <c r="J670" s="5"/>
      <c r="K670" s="4"/>
      <c r="L670" s="5"/>
      <c r="M670" s="4"/>
      <c r="N670" s="5"/>
      <c r="O670" s="6"/>
      <c r="Q670" s="27"/>
      <c r="R670" s="27"/>
      <c r="S670" s="27"/>
      <c r="T670" s="27"/>
      <c r="U670" s="27"/>
      <c r="V670" s="27"/>
      <c r="W670" s="27" t="s">
        <v>708</v>
      </c>
      <c r="X670" s="27"/>
      <c r="Y670" s="30">
        <v>8888</v>
      </c>
    </row>
    <row r="671" spans="1:25" ht="15.75" thickBot="1" x14ac:dyDescent="0.3">
      <c r="A671" s="1"/>
      <c r="B671" s="1"/>
      <c r="C671" s="1"/>
      <c r="D671" s="1"/>
      <c r="E671" s="1"/>
      <c r="F671" s="1"/>
      <c r="G671" s="1" t="s">
        <v>672</v>
      </c>
      <c r="H671" s="1"/>
      <c r="I671" s="4">
        <v>52948.78</v>
      </c>
      <c r="J671" s="5"/>
      <c r="K671" s="4">
        <v>59992.54</v>
      </c>
      <c r="L671" s="5"/>
      <c r="M671" s="4">
        <f>ROUND((I671-K671),5)</f>
        <v>-7043.76</v>
      </c>
      <c r="N671" s="5"/>
      <c r="O671" s="6">
        <f>ROUND(IF(I671=0, IF(K671=0, 0, SIGN(-K671)), IF(K671=0, SIGN(I671), (I671-K671)/ABS(K671))),5)</f>
        <v>-0.11741</v>
      </c>
      <c r="Q671" s="27"/>
      <c r="R671" s="27"/>
      <c r="S671" s="27"/>
      <c r="T671" s="27"/>
      <c r="U671" s="27"/>
      <c r="V671" s="27"/>
      <c r="W671" s="27" t="s">
        <v>709</v>
      </c>
      <c r="X671" s="27"/>
      <c r="Y671" s="31">
        <v>824</v>
      </c>
    </row>
    <row r="672" spans="1:25" ht="15.75" thickBot="1" x14ac:dyDescent="0.3">
      <c r="A672" s="1"/>
      <c r="B672" s="1"/>
      <c r="C672" s="1"/>
      <c r="D672" s="1"/>
      <c r="E672" s="1"/>
      <c r="F672" s="1"/>
      <c r="G672" s="1" t="s">
        <v>673</v>
      </c>
      <c r="H672" s="1"/>
      <c r="I672" s="7">
        <v>39929.86</v>
      </c>
      <c r="J672" s="5"/>
      <c r="K672" s="7">
        <v>41095.58</v>
      </c>
      <c r="L672" s="5"/>
      <c r="M672" s="7">
        <f>ROUND((I672-K672),5)</f>
        <v>-1165.72</v>
      </c>
      <c r="N672" s="5"/>
      <c r="O672" s="8">
        <f>ROUND(IF(I672=0, IF(K672=0, 0, SIGN(-K672)), IF(K672=0, SIGN(I672), (I672-K672)/ABS(K672))),5)</f>
        <v>-2.8369999999999999E-2</v>
      </c>
      <c r="Q672" s="27"/>
      <c r="R672" s="27"/>
      <c r="S672" s="27"/>
      <c r="T672" s="27"/>
      <c r="U672" s="27"/>
      <c r="V672" s="27" t="s">
        <v>710</v>
      </c>
      <c r="W672" s="27"/>
      <c r="X672" s="27"/>
      <c r="Y672" s="30">
        <f>ROUND(SUM(Y669:Y671),5)</f>
        <v>9712</v>
      </c>
    </row>
    <row r="673" spans="1:25" ht="15.75" thickBot="1" x14ac:dyDescent="0.3">
      <c r="A673" s="1"/>
      <c r="B673" s="1"/>
      <c r="C673" s="1"/>
      <c r="D673" s="1"/>
      <c r="E673" s="1"/>
      <c r="F673" s="1" t="s">
        <v>674</v>
      </c>
      <c r="G673" s="1"/>
      <c r="H673" s="1"/>
      <c r="I673" s="4">
        <f>ROUND(SUM(I670:I672),5)</f>
        <v>92878.64</v>
      </c>
      <c r="J673" s="5"/>
      <c r="K673" s="4">
        <f>ROUND(SUM(K670:K672),5)</f>
        <v>101088.12</v>
      </c>
      <c r="L673" s="5"/>
      <c r="M673" s="4">
        <f>ROUND((I673-K673),5)</f>
        <v>-8209.48</v>
      </c>
      <c r="N673" s="5"/>
      <c r="O673" s="6">
        <f>ROUND(IF(I673=0, IF(K673=0, 0, SIGN(-K673)), IF(K673=0, SIGN(I673), (I673-K673)/ABS(K673))),5)</f>
        <v>-8.1210000000000004E-2</v>
      </c>
      <c r="Q673" s="27"/>
      <c r="R673" s="27"/>
      <c r="S673" s="27"/>
      <c r="T673" s="27"/>
      <c r="U673" s="27"/>
      <c r="V673" s="27" t="s">
        <v>711</v>
      </c>
      <c r="W673" s="27"/>
      <c r="X673" s="27"/>
      <c r="Y673" s="32">
        <v>7779</v>
      </c>
    </row>
    <row r="674" spans="1:25" ht="30" customHeight="1" thickBot="1" x14ac:dyDescent="0.3">
      <c r="A674" s="1"/>
      <c r="B674" s="1"/>
      <c r="C674" s="1"/>
      <c r="D674" s="1"/>
      <c r="E674" s="1"/>
      <c r="F674" s="1" t="s">
        <v>675</v>
      </c>
      <c r="G674" s="1"/>
      <c r="H674" s="1"/>
      <c r="I674" s="7">
        <v>0</v>
      </c>
      <c r="J674" s="5"/>
      <c r="K674" s="7">
        <v>0</v>
      </c>
      <c r="L674" s="5"/>
      <c r="M674" s="7">
        <f>ROUND((I674-K674),5)</f>
        <v>0</v>
      </c>
      <c r="N674" s="5"/>
      <c r="O674" s="8">
        <f>ROUND(IF(I674=0, IF(K674=0, 0, SIGN(-K674)), IF(K674=0, SIGN(I674), (I674-K674)/ABS(K674))),5)</f>
        <v>0</v>
      </c>
      <c r="Q674" s="27"/>
      <c r="R674" s="27"/>
      <c r="S674" s="27"/>
      <c r="T674" s="27"/>
      <c r="U674" s="27" t="s">
        <v>712</v>
      </c>
      <c r="V674" s="27"/>
      <c r="W674" s="27"/>
      <c r="X674" s="27"/>
      <c r="Y674" s="33">
        <f>ROUND(Y668+SUM(Y672:Y673),5)</f>
        <v>17491</v>
      </c>
    </row>
    <row r="675" spans="1:25" x14ac:dyDescent="0.25">
      <c r="A675" s="1"/>
      <c r="B675" s="1"/>
      <c r="C675" s="1"/>
      <c r="D675" s="1"/>
      <c r="E675" s="1" t="s">
        <v>676</v>
      </c>
      <c r="F675" s="1"/>
      <c r="G675" s="1"/>
      <c r="H675" s="1"/>
      <c r="I675" s="4">
        <f>ROUND(I669+SUM(I673:I674),5)</f>
        <v>92878.64</v>
      </c>
      <c r="J675" s="5"/>
      <c r="K675" s="4">
        <f>ROUND(K669+SUM(K673:K674),5)</f>
        <v>101088.12</v>
      </c>
      <c r="L675" s="5"/>
      <c r="M675" s="4">
        <f>ROUND((I675-K675),5)</f>
        <v>-8209.48</v>
      </c>
      <c r="N675" s="5"/>
      <c r="O675" s="6">
        <f>ROUND(IF(I675=0, IF(K675=0, 0, SIGN(-K675)), IF(K675=0, SIGN(I675), (I675-K675)/ABS(K675))),5)</f>
        <v>-8.1210000000000004E-2</v>
      </c>
      <c r="Q675" s="27"/>
      <c r="R675" s="27"/>
      <c r="S675" s="27"/>
      <c r="T675" s="27" t="s">
        <v>719</v>
      </c>
      <c r="U675" s="27"/>
      <c r="V675" s="27"/>
      <c r="W675" s="27"/>
      <c r="X675" s="27"/>
      <c r="Y675" s="30">
        <f>ROUND(Y635+Y641+Y656+Y667+Y674,5)</f>
        <v>277879</v>
      </c>
    </row>
    <row r="676" spans="1:25" ht="30" customHeight="1" x14ac:dyDescent="0.25">
      <c r="A676" s="1"/>
      <c r="B676" s="1"/>
      <c r="C676" s="1"/>
      <c r="D676" s="1"/>
      <c r="E676" s="1" t="s">
        <v>677</v>
      </c>
      <c r="F676" s="1"/>
      <c r="G676" s="1"/>
      <c r="H676" s="1"/>
      <c r="I676" s="4"/>
      <c r="J676" s="5"/>
      <c r="K676" s="4"/>
      <c r="L676" s="5"/>
      <c r="M676" s="4"/>
      <c r="N676" s="5"/>
      <c r="O676" s="6"/>
      <c r="Q676" s="27"/>
      <c r="R676" s="27"/>
      <c r="S676" s="27"/>
      <c r="T676" s="27" t="s">
        <v>720</v>
      </c>
      <c r="U676" s="27"/>
      <c r="V676" s="27"/>
      <c r="W676" s="27"/>
      <c r="X676" s="27"/>
      <c r="Y676" s="30"/>
    </row>
    <row r="677" spans="1:25" x14ac:dyDescent="0.25">
      <c r="A677" s="1"/>
      <c r="B677" s="1"/>
      <c r="C677" s="1"/>
      <c r="D677" s="1"/>
      <c r="E677" s="1"/>
      <c r="F677" s="1" t="s">
        <v>678</v>
      </c>
      <c r="G677" s="1"/>
      <c r="H677" s="1"/>
      <c r="I677" s="4">
        <v>13460.17</v>
      </c>
      <c r="J677" s="5"/>
      <c r="K677" s="4">
        <v>14668.14</v>
      </c>
      <c r="L677" s="5"/>
      <c r="M677" s="4">
        <f>ROUND((I677-K677),5)</f>
        <v>-1207.97</v>
      </c>
      <c r="N677" s="5"/>
      <c r="O677" s="6">
        <f>ROUND(IF(I677=0, IF(K677=0, 0, SIGN(-K677)), IF(K677=0, SIGN(I677), (I677-K677)/ABS(K677))),5)</f>
        <v>-8.2350000000000007E-2</v>
      </c>
      <c r="Q677" s="27"/>
      <c r="R677" s="27"/>
      <c r="S677" s="27"/>
      <c r="T677" s="27"/>
      <c r="U677" s="27" t="s">
        <v>721</v>
      </c>
      <c r="V677" s="27"/>
      <c r="W677" s="27"/>
      <c r="X677" s="27"/>
      <c r="Y677" s="30">
        <v>2000</v>
      </c>
    </row>
    <row r="678" spans="1:25" x14ac:dyDescent="0.25">
      <c r="A678" s="1"/>
      <c r="B678" s="1"/>
      <c r="C678" s="1"/>
      <c r="D678" s="1"/>
      <c r="E678" s="1"/>
      <c r="F678" s="1" t="s">
        <v>679</v>
      </c>
      <c r="G678" s="1"/>
      <c r="H678" s="1"/>
      <c r="I678" s="4"/>
      <c r="J678" s="5"/>
      <c r="K678" s="4"/>
      <c r="L678" s="5"/>
      <c r="M678" s="4"/>
      <c r="N678" s="5"/>
      <c r="O678" s="6"/>
      <c r="Q678" s="27"/>
      <c r="R678" s="27"/>
      <c r="S678" s="27"/>
      <c r="T678" s="27"/>
      <c r="U678" s="27" t="s">
        <v>722</v>
      </c>
      <c r="V678" s="27"/>
      <c r="W678" s="27"/>
      <c r="X678" s="27"/>
      <c r="Y678" s="30">
        <v>4300</v>
      </c>
    </row>
    <row r="679" spans="1:25" x14ac:dyDescent="0.25">
      <c r="A679" s="1"/>
      <c r="B679" s="1"/>
      <c r="C679" s="1"/>
      <c r="D679" s="1"/>
      <c r="E679" s="1"/>
      <c r="F679" s="1"/>
      <c r="G679" s="1" t="s">
        <v>680</v>
      </c>
      <c r="H679" s="1"/>
      <c r="I679" s="4">
        <v>48963.41</v>
      </c>
      <c r="J679" s="5"/>
      <c r="K679" s="4">
        <v>50371.75</v>
      </c>
      <c r="L679" s="5"/>
      <c r="M679" s="4">
        <f>ROUND((I679-K679),5)</f>
        <v>-1408.34</v>
      </c>
      <c r="N679" s="5"/>
      <c r="O679" s="6">
        <f>ROUND(IF(I679=0, IF(K679=0, 0, SIGN(-K679)), IF(K679=0, SIGN(I679), (I679-K679)/ABS(K679))),5)</f>
        <v>-2.7959999999999999E-2</v>
      </c>
      <c r="Q679" s="27"/>
      <c r="R679" s="27"/>
      <c r="S679" s="27"/>
      <c r="T679" s="27"/>
      <c r="U679" s="27" t="s">
        <v>723</v>
      </c>
      <c r="V679" s="27"/>
      <c r="W679" s="27"/>
      <c r="X679" s="27"/>
      <c r="Y679" s="30">
        <v>100809</v>
      </c>
    </row>
    <row r="680" spans="1:25" ht="15.75" thickBot="1" x14ac:dyDescent="0.3">
      <c r="A680" s="1"/>
      <c r="B680" s="1"/>
      <c r="C680" s="1"/>
      <c r="D680" s="1"/>
      <c r="E680" s="1"/>
      <c r="F680" s="1"/>
      <c r="G680" s="1" t="s">
        <v>681</v>
      </c>
      <c r="H680" s="1"/>
      <c r="I680" s="7">
        <v>1887.24</v>
      </c>
      <c r="J680" s="5"/>
      <c r="K680" s="7">
        <v>1633.18</v>
      </c>
      <c r="L680" s="5"/>
      <c r="M680" s="7">
        <f>ROUND((I680-K680),5)</f>
        <v>254.06</v>
      </c>
      <c r="N680" s="5"/>
      <c r="O680" s="8">
        <f>ROUND(IF(I680=0, IF(K680=0, 0, SIGN(-K680)), IF(K680=0, SIGN(I680), (I680-K680)/ABS(K680))),5)</f>
        <v>0.15556</v>
      </c>
      <c r="Q680" s="27"/>
      <c r="R680" s="27"/>
      <c r="S680" s="27"/>
      <c r="T680" s="27"/>
      <c r="U680" s="27" t="s">
        <v>725</v>
      </c>
      <c r="V680" s="27"/>
      <c r="W680" s="27"/>
      <c r="X680" s="27"/>
      <c r="Y680" s="30">
        <v>16500</v>
      </c>
    </row>
    <row r="681" spans="1:25" x14ac:dyDescent="0.25">
      <c r="A681" s="1"/>
      <c r="B681" s="1"/>
      <c r="C681" s="1"/>
      <c r="D681" s="1"/>
      <c r="E681" s="1"/>
      <c r="F681" s="1" t="s">
        <v>682</v>
      </c>
      <c r="G681" s="1"/>
      <c r="H681" s="1"/>
      <c r="I681" s="4">
        <f>ROUND(SUM(I678:I680),5)</f>
        <v>50850.65</v>
      </c>
      <c r="J681" s="5"/>
      <c r="K681" s="4">
        <f>ROUND(SUM(K678:K680),5)</f>
        <v>52004.93</v>
      </c>
      <c r="L681" s="5"/>
      <c r="M681" s="4">
        <f>ROUND((I681-K681),5)</f>
        <v>-1154.28</v>
      </c>
      <c r="N681" s="5"/>
      <c r="O681" s="6">
        <f>ROUND(IF(I681=0, IF(K681=0, 0, SIGN(-K681)), IF(K681=0, SIGN(I681), (I681-K681)/ABS(K681))),5)</f>
        <v>-2.2200000000000001E-2</v>
      </c>
      <c r="Q681" s="27"/>
      <c r="R681" s="27"/>
      <c r="S681" s="27"/>
      <c r="T681" s="27"/>
      <c r="U681" s="27" t="s">
        <v>726</v>
      </c>
      <c r="V681" s="27"/>
      <c r="W681" s="27"/>
      <c r="X681" s="27"/>
      <c r="Y681" s="30"/>
    </row>
    <row r="682" spans="1:25" ht="30" customHeight="1" x14ac:dyDescent="0.25">
      <c r="A682" s="1"/>
      <c r="B682" s="1"/>
      <c r="C682" s="1"/>
      <c r="D682" s="1"/>
      <c r="E682" s="1"/>
      <c r="F682" s="1" t="s">
        <v>683</v>
      </c>
      <c r="G682" s="1"/>
      <c r="H682" s="1"/>
      <c r="I682" s="4"/>
      <c r="J682" s="5"/>
      <c r="K682" s="4"/>
      <c r="L682" s="5"/>
      <c r="M682" s="4"/>
      <c r="N682" s="5"/>
      <c r="O682" s="6"/>
      <c r="Q682" s="27"/>
      <c r="R682" s="27"/>
      <c r="S682" s="27"/>
      <c r="T682" s="27"/>
      <c r="U682" s="27" t="s">
        <v>727</v>
      </c>
      <c r="V682" s="27"/>
      <c r="W682" s="27"/>
      <c r="X682" s="27"/>
      <c r="Y682" s="30">
        <v>6855</v>
      </c>
    </row>
    <row r="683" spans="1:25" x14ac:dyDescent="0.25">
      <c r="A683" s="1"/>
      <c r="B683" s="1"/>
      <c r="C683" s="1"/>
      <c r="D683" s="1"/>
      <c r="E683" s="1"/>
      <c r="F683" s="1"/>
      <c r="G683" s="1" t="s">
        <v>684</v>
      </c>
      <c r="H683" s="1"/>
      <c r="I683" s="4">
        <v>25669.25</v>
      </c>
      <c r="J683" s="5"/>
      <c r="K683" s="4">
        <v>23353.06</v>
      </c>
      <c r="L683" s="5"/>
      <c r="M683" s="4">
        <f t="shared" ref="M683:M691" si="72">ROUND((I683-K683),5)</f>
        <v>2316.19</v>
      </c>
      <c r="N683" s="5"/>
      <c r="O683" s="6">
        <f t="shared" ref="O683:O691" si="73">ROUND(IF(I683=0, IF(K683=0, 0, SIGN(-K683)), IF(K683=0, SIGN(I683), (I683-K683)/ABS(K683))),5)</f>
        <v>9.9180000000000004E-2</v>
      </c>
      <c r="Q683" s="27"/>
      <c r="R683" s="27"/>
      <c r="S683" s="27"/>
      <c r="T683" s="27"/>
      <c r="U683" s="27" t="s">
        <v>728</v>
      </c>
      <c r="V683" s="27"/>
      <c r="W683" s="27"/>
      <c r="X683" s="27"/>
      <c r="Y683" s="30">
        <v>700</v>
      </c>
    </row>
    <row r="684" spans="1:25" x14ac:dyDescent="0.25">
      <c r="A684" s="1"/>
      <c r="B684" s="1"/>
      <c r="C684" s="1"/>
      <c r="D684" s="1"/>
      <c r="E684" s="1"/>
      <c r="F684" s="1"/>
      <c r="G684" s="1" t="s">
        <v>685</v>
      </c>
      <c r="H684" s="1"/>
      <c r="I684" s="4">
        <v>23033.81</v>
      </c>
      <c r="J684" s="5"/>
      <c r="K684" s="4">
        <v>25466.43</v>
      </c>
      <c r="L684" s="5"/>
      <c r="M684" s="4">
        <f t="shared" si="72"/>
        <v>-2432.62</v>
      </c>
      <c r="N684" s="5"/>
      <c r="O684" s="6">
        <f t="shared" si="73"/>
        <v>-9.5519999999999994E-2</v>
      </c>
      <c r="Q684" s="27"/>
      <c r="R684" s="27"/>
      <c r="S684" s="27"/>
      <c r="T684" s="27"/>
      <c r="U684" s="27" t="s">
        <v>729</v>
      </c>
      <c r="V684" s="27"/>
      <c r="W684" s="27"/>
      <c r="X684" s="27"/>
      <c r="Y684" s="30">
        <v>23700</v>
      </c>
    </row>
    <row r="685" spans="1:25" x14ac:dyDescent="0.25">
      <c r="A685" s="1"/>
      <c r="B685" s="1"/>
      <c r="C685" s="1"/>
      <c r="D685" s="1"/>
      <c r="E685" s="1"/>
      <c r="F685" s="1"/>
      <c r="G685" s="1" t="s">
        <v>686</v>
      </c>
      <c r="H685" s="1"/>
      <c r="I685" s="4">
        <v>321.93</v>
      </c>
      <c r="J685" s="5"/>
      <c r="K685" s="4">
        <v>291.76</v>
      </c>
      <c r="L685" s="5"/>
      <c r="M685" s="4">
        <f t="shared" si="72"/>
        <v>30.17</v>
      </c>
      <c r="N685" s="5"/>
      <c r="O685" s="6">
        <f t="shared" si="73"/>
        <v>0.10341</v>
      </c>
      <c r="Q685" s="27"/>
      <c r="R685" s="27"/>
      <c r="S685" s="27"/>
      <c r="T685" s="27"/>
      <c r="U685" s="27" t="s">
        <v>730</v>
      </c>
      <c r="V685" s="27"/>
      <c r="W685" s="27"/>
      <c r="X685" s="27"/>
      <c r="Y685" s="30">
        <v>540</v>
      </c>
    </row>
    <row r="686" spans="1:25" x14ac:dyDescent="0.25">
      <c r="A686" s="1"/>
      <c r="B686" s="1"/>
      <c r="C686" s="1"/>
      <c r="D686" s="1"/>
      <c r="E686" s="1"/>
      <c r="F686" s="1"/>
      <c r="G686" s="1" t="s">
        <v>687</v>
      </c>
      <c r="H686" s="1"/>
      <c r="I686" s="4">
        <v>178.3</v>
      </c>
      <c r="J686" s="5"/>
      <c r="K686" s="4">
        <v>195</v>
      </c>
      <c r="L686" s="5"/>
      <c r="M686" s="4">
        <f t="shared" si="72"/>
        <v>-16.7</v>
      </c>
      <c r="N686" s="5"/>
      <c r="O686" s="6">
        <f t="shared" si="73"/>
        <v>-8.5639999999999994E-2</v>
      </c>
      <c r="Q686" s="27"/>
      <c r="R686" s="27"/>
      <c r="S686" s="27"/>
      <c r="T686" s="27"/>
      <c r="U686" s="27" t="s">
        <v>731</v>
      </c>
      <c r="V686" s="27"/>
      <c r="W686" s="27"/>
      <c r="X686" s="27"/>
      <c r="Y686" s="30">
        <v>50800</v>
      </c>
    </row>
    <row r="687" spans="1:25" x14ac:dyDescent="0.25">
      <c r="A687" s="1"/>
      <c r="B687" s="1"/>
      <c r="C687" s="1"/>
      <c r="D687" s="1"/>
      <c r="E687" s="1"/>
      <c r="F687" s="1"/>
      <c r="G687" s="1" t="s">
        <v>688</v>
      </c>
      <c r="H687" s="1"/>
      <c r="I687" s="4">
        <v>0</v>
      </c>
      <c r="J687" s="5"/>
      <c r="K687" s="4">
        <v>481.35</v>
      </c>
      <c r="L687" s="5"/>
      <c r="M687" s="4">
        <f t="shared" si="72"/>
        <v>-481.35</v>
      </c>
      <c r="N687" s="5"/>
      <c r="O687" s="6">
        <f t="shared" si="73"/>
        <v>-1</v>
      </c>
      <c r="Q687" s="27"/>
      <c r="R687" s="27"/>
      <c r="S687" s="27"/>
      <c r="T687" s="27"/>
      <c r="U687" s="27" t="s">
        <v>732</v>
      </c>
      <c r="V687" s="27"/>
      <c r="W687" s="27"/>
      <c r="X687" s="27"/>
      <c r="Y687" s="30">
        <v>2400</v>
      </c>
    </row>
    <row r="688" spans="1:25" ht="15.75" thickBot="1" x14ac:dyDescent="0.3">
      <c r="A688" s="1"/>
      <c r="B688" s="1"/>
      <c r="C688" s="1"/>
      <c r="D688" s="1"/>
      <c r="E688" s="1"/>
      <c r="F688" s="1"/>
      <c r="G688" s="1" t="s">
        <v>689</v>
      </c>
      <c r="H688" s="1"/>
      <c r="I688" s="7">
        <v>452.05</v>
      </c>
      <c r="J688" s="5"/>
      <c r="K688" s="7">
        <v>542.19000000000005</v>
      </c>
      <c r="L688" s="5"/>
      <c r="M688" s="7">
        <f t="shared" si="72"/>
        <v>-90.14</v>
      </c>
      <c r="N688" s="5"/>
      <c r="O688" s="8">
        <f t="shared" si="73"/>
        <v>-0.16625000000000001</v>
      </c>
      <c r="Q688" s="27"/>
      <c r="R688" s="27"/>
      <c r="S688" s="27"/>
      <c r="T688" s="27"/>
      <c r="U688" s="27" t="s">
        <v>733</v>
      </c>
      <c r="V688" s="27"/>
      <c r="W688" s="27"/>
      <c r="X688" s="27"/>
      <c r="Y688" s="30">
        <v>22423</v>
      </c>
    </row>
    <row r="689" spans="1:25" x14ac:dyDescent="0.25">
      <c r="A689" s="1"/>
      <c r="B689" s="1"/>
      <c r="C689" s="1"/>
      <c r="D689" s="1"/>
      <c r="E689" s="1"/>
      <c r="F689" s="1" t="s">
        <v>690</v>
      </c>
      <c r="G689" s="1"/>
      <c r="H689" s="1"/>
      <c r="I689" s="4">
        <f>ROUND(SUM(I682:I688),5)</f>
        <v>49655.34</v>
      </c>
      <c r="J689" s="5"/>
      <c r="K689" s="4">
        <f>ROUND(SUM(K682:K688),5)</f>
        <v>50329.79</v>
      </c>
      <c r="L689" s="5"/>
      <c r="M689" s="4">
        <f t="shared" si="72"/>
        <v>-674.45</v>
      </c>
      <c r="N689" s="5"/>
      <c r="O689" s="6">
        <f t="shared" si="73"/>
        <v>-1.34E-2</v>
      </c>
      <c r="Q689" s="27"/>
      <c r="R689" s="27"/>
      <c r="S689" s="27"/>
      <c r="T689" s="27"/>
      <c r="U689" s="27" t="s">
        <v>734</v>
      </c>
      <c r="V689" s="27"/>
      <c r="W689" s="27"/>
      <c r="X689" s="27"/>
      <c r="Y689" s="30"/>
    </row>
    <row r="690" spans="1:25" ht="30" customHeight="1" thickBot="1" x14ac:dyDescent="0.3">
      <c r="A690" s="1"/>
      <c r="B690" s="1"/>
      <c r="C690" s="1"/>
      <c r="D690" s="1"/>
      <c r="E690" s="1"/>
      <c r="F690" s="1" t="s">
        <v>691</v>
      </c>
      <c r="G690" s="1"/>
      <c r="H690" s="1"/>
      <c r="I690" s="7">
        <v>72.34</v>
      </c>
      <c r="J690" s="5"/>
      <c r="K690" s="7">
        <v>0</v>
      </c>
      <c r="L690" s="5"/>
      <c r="M690" s="7">
        <f t="shared" si="72"/>
        <v>72.34</v>
      </c>
      <c r="N690" s="5"/>
      <c r="O690" s="8">
        <f t="shared" si="73"/>
        <v>1</v>
      </c>
      <c r="Q690" s="27"/>
      <c r="R690" s="27"/>
      <c r="S690" s="27"/>
      <c r="T690" s="27"/>
      <c r="U690" s="27" t="s">
        <v>736</v>
      </c>
      <c r="V690" s="27"/>
      <c r="W690" s="27"/>
      <c r="X690" s="27"/>
      <c r="Y690" s="30">
        <v>3000</v>
      </c>
    </row>
    <row r="691" spans="1:25" x14ac:dyDescent="0.25">
      <c r="A691" s="1"/>
      <c r="B691" s="1"/>
      <c r="C691" s="1"/>
      <c r="D691" s="1"/>
      <c r="E691" s="1" t="s">
        <v>692</v>
      </c>
      <c r="F691" s="1"/>
      <c r="G691" s="1"/>
      <c r="H691" s="1"/>
      <c r="I691" s="4">
        <f>ROUND(SUM(I676:I677)+I681+SUM(I689:I690),5)</f>
        <v>114038.5</v>
      </c>
      <c r="J691" s="5"/>
      <c r="K691" s="4">
        <f>ROUND(SUM(K676:K677)+K681+SUM(K689:K690),5)</f>
        <v>117002.86</v>
      </c>
      <c r="L691" s="5"/>
      <c r="M691" s="4">
        <f t="shared" si="72"/>
        <v>-2964.36</v>
      </c>
      <c r="N691" s="5"/>
      <c r="O691" s="6">
        <f t="shared" si="73"/>
        <v>-2.5340000000000001E-2</v>
      </c>
      <c r="Q691" s="27"/>
      <c r="R691" s="27"/>
      <c r="S691" s="27"/>
      <c r="T691" s="27"/>
      <c r="U691" s="27" t="s">
        <v>737</v>
      </c>
      <c r="V691" s="27"/>
      <c r="W691" s="27"/>
      <c r="X691" s="27"/>
      <c r="Y691" s="30"/>
    </row>
    <row r="692" spans="1:25" ht="30" customHeight="1" x14ac:dyDescent="0.25">
      <c r="A692" s="1"/>
      <c r="B692" s="1"/>
      <c r="C692" s="1"/>
      <c r="D692" s="1"/>
      <c r="E692" s="1" t="s">
        <v>693</v>
      </c>
      <c r="F692" s="1"/>
      <c r="G692" s="1"/>
      <c r="H692" s="1"/>
      <c r="I692" s="4"/>
      <c r="J692" s="5"/>
      <c r="K692" s="4"/>
      <c r="L692" s="5"/>
      <c r="M692" s="4"/>
      <c r="N692" s="5"/>
      <c r="O692" s="6"/>
      <c r="Q692" s="27"/>
      <c r="R692" s="27"/>
      <c r="S692" s="27"/>
      <c r="T692" s="27"/>
      <c r="U692" s="27"/>
      <c r="V692" s="27" t="s">
        <v>738</v>
      </c>
      <c r="W692" s="27"/>
      <c r="X692" s="27"/>
      <c r="Y692" s="30"/>
    </row>
    <row r="693" spans="1:25" x14ac:dyDescent="0.25">
      <c r="A693" s="1"/>
      <c r="B693" s="1"/>
      <c r="C693" s="1"/>
      <c r="D693" s="1"/>
      <c r="E693" s="1"/>
      <c r="F693" s="1" t="s">
        <v>694</v>
      </c>
      <c r="G693" s="1"/>
      <c r="H693" s="1"/>
      <c r="I693" s="4"/>
      <c r="J693" s="5"/>
      <c r="K693" s="4"/>
      <c r="L693" s="5"/>
      <c r="M693" s="4"/>
      <c r="N693" s="5"/>
      <c r="O693" s="6"/>
      <c r="Q693" s="27"/>
      <c r="R693" s="27"/>
      <c r="S693" s="27"/>
      <c r="T693" s="27"/>
      <c r="U693" s="27"/>
      <c r="V693" s="27" t="s">
        <v>739</v>
      </c>
      <c r="W693" s="27"/>
      <c r="X693" s="27"/>
      <c r="Y693" s="30"/>
    </row>
    <row r="694" spans="1:25" ht="15.75" thickBot="1" x14ac:dyDescent="0.3">
      <c r="A694" s="1"/>
      <c r="B694" s="1"/>
      <c r="C694" s="1"/>
      <c r="D694" s="1"/>
      <c r="E694" s="1"/>
      <c r="F694" s="1"/>
      <c r="G694" s="1" t="s">
        <v>695</v>
      </c>
      <c r="H694" s="1"/>
      <c r="I694" s="4">
        <v>21150.26</v>
      </c>
      <c r="J694" s="5"/>
      <c r="K694" s="4">
        <v>22148.49</v>
      </c>
      <c r="L694" s="5"/>
      <c r="M694" s="4">
        <f>ROUND((I694-K694),5)</f>
        <v>-998.23</v>
      </c>
      <c r="N694" s="5"/>
      <c r="O694" s="6">
        <f>ROUND(IF(I694=0, IF(K694=0, 0, SIGN(-K694)), IF(K694=0, SIGN(I694), (I694-K694)/ABS(K694))),5)</f>
        <v>-4.5069999999999999E-2</v>
      </c>
      <c r="Q694" s="27"/>
      <c r="R694" s="27"/>
      <c r="S694" s="27"/>
      <c r="T694" s="27"/>
      <c r="U694" s="27"/>
      <c r="V694" s="27" t="s">
        <v>740</v>
      </c>
      <c r="W694" s="27"/>
      <c r="X694" s="27"/>
      <c r="Y694" s="32">
        <v>35403</v>
      </c>
    </row>
    <row r="695" spans="1:25" ht="15.75" thickBot="1" x14ac:dyDescent="0.3">
      <c r="A695" s="1"/>
      <c r="B695" s="1"/>
      <c r="C695" s="1"/>
      <c r="D695" s="1"/>
      <c r="E695" s="1"/>
      <c r="F695" s="1"/>
      <c r="G695" s="1" t="s">
        <v>696</v>
      </c>
      <c r="H695" s="1"/>
      <c r="I695" s="7">
        <v>2257.1799999999998</v>
      </c>
      <c r="J695" s="5"/>
      <c r="K695" s="7">
        <v>2019.94</v>
      </c>
      <c r="L695" s="5"/>
      <c r="M695" s="7">
        <f>ROUND((I695-K695),5)</f>
        <v>237.24</v>
      </c>
      <c r="N695" s="5"/>
      <c r="O695" s="8">
        <f>ROUND(IF(I695=0, IF(K695=0, 0, SIGN(-K695)), IF(K695=0, SIGN(I695), (I695-K695)/ABS(K695))),5)</f>
        <v>0.11745</v>
      </c>
      <c r="Q695" s="27"/>
      <c r="R695" s="27"/>
      <c r="S695" s="27"/>
      <c r="T695" s="27"/>
      <c r="U695" s="27" t="s">
        <v>741</v>
      </c>
      <c r="V695" s="27"/>
      <c r="W695" s="27"/>
      <c r="X695" s="27"/>
      <c r="Y695" s="33">
        <f>ROUND(SUM(Y691:Y694),5)</f>
        <v>35403</v>
      </c>
    </row>
    <row r="696" spans="1:25" x14ac:dyDescent="0.25">
      <c r="A696" s="1"/>
      <c r="B696" s="1"/>
      <c r="C696" s="1"/>
      <c r="D696" s="1"/>
      <c r="E696" s="1"/>
      <c r="F696" s="1" t="s">
        <v>697</v>
      </c>
      <c r="G696" s="1"/>
      <c r="H696" s="1"/>
      <c r="I696" s="4">
        <f>ROUND(SUM(I693:I695),5)</f>
        <v>23407.439999999999</v>
      </c>
      <c r="J696" s="5"/>
      <c r="K696" s="4">
        <f>ROUND(SUM(K693:K695),5)</f>
        <v>24168.43</v>
      </c>
      <c r="L696" s="5"/>
      <c r="M696" s="4">
        <f>ROUND((I696-K696),5)</f>
        <v>-760.99</v>
      </c>
      <c r="N696" s="5"/>
      <c r="O696" s="6">
        <f>ROUND(IF(I696=0, IF(K696=0, 0, SIGN(-K696)), IF(K696=0, SIGN(I696), (I696-K696)/ABS(K696))),5)</f>
        <v>-3.1489999999999997E-2</v>
      </c>
      <c r="Q696" s="27"/>
      <c r="R696" s="27"/>
      <c r="S696" s="27"/>
      <c r="T696" s="27" t="s">
        <v>743</v>
      </c>
      <c r="U696" s="27"/>
      <c r="V696" s="27"/>
      <c r="W696" s="27"/>
      <c r="X696" s="27"/>
      <c r="Y696" s="30">
        <f>ROUND(SUM(Y676:Y690)+Y695,5)</f>
        <v>269430</v>
      </c>
    </row>
    <row r="697" spans="1:25" ht="30" customHeight="1" x14ac:dyDescent="0.25">
      <c r="A697" s="1"/>
      <c r="B697" s="1"/>
      <c r="C697" s="1"/>
      <c r="D697" s="1"/>
      <c r="E697" s="1"/>
      <c r="F697" s="1" t="s">
        <v>698</v>
      </c>
      <c r="G697" s="1"/>
      <c r="H697" s="1"/>
      <c r="I697" s="4"/>
      <c r="J697" s="5"/>
      <c r="K697" s="4"/>
      <c r="L697" s="5"/>
      <c r="M697" s="4"/>
      <c r="N697" s="5"/>
      <c r="O697" s="6"/>
      <c r="Q697" s="27"/>
      <c r="R697" s="27"/>
      <c r="S697" s="27"/>
      <c r="T697" s="27" t="s">
        <v>744</v>
      </c>
      <c r="U697" s="27"/>
      <c r="V697" s="27"/>
      <c r="W697" s="27"/>
      <c r="X697" s="27"/>
      <c r="Y697" s="30"/>
    </row>
    <row r="698" spans="1:25" x14ac:dyDescent="0.25">
      <c r="A698" s="1"/>
      <c r="B698" s="1"/>
      <c r="C698" s="1"/>
      <c r="D698" s="1"/>
      <c r="E698" s="1"/>
      <c r="F698" s="1"/>
      <c r="G698" s="1" t="s">
        <v>699</v>
      </c>
      <c r="H698" s="1"/>
      <c r="I698" s="4">
        <v>16717.650000000001</v>
      </c>
      <c r="J698" s="5"/>
      <c r="K698" s="4">
        <v>16561.310000000001</v>
      </c>
      <c r="L698" s="5"/>
      <c r="M698" s="4">
        <f t="shared" ref="M698:M704" si="74">ROUND((I698-K698),5)</f>
        <v>156.34</v>
      </c>
      <c r="N698" s="5"/>
      <c r="O698" s="6">
        <f t="shared" ref="O698:O704" si="75">ROUND(IF(I698=0, IF(K698=0, 0, SIGN(-K698)), IF(K698=0, SIGN(I698), (I698-K698)/ABS(K698))),5)</f>
        <v>9.4400000000000005E-3</v>
      </c>
      <c r="Q698" s="27"/>
      <c r="R698" s="27"/>
      <c r="S698" s="27"/>
      <c r="T698" s="27"/>
      <c r="U698" s="27" t="s">
        <v>745</v>
      </c>
      <c r="V698" s="27"/>
      <c r="W698" s="27"/>
      <c r="X698" s="27"/>
      <c r="Y698" s="30">
        <v>30000</v>
      </c>
    </row>
    <row r="699" spans="1:25" ht="15.75" thickBot="1" x14ac:dyDescent="0.3">
      <c r="A699" s="1"/>
      <c r="B699" s="1"/>
      <c r="C699" s="1"/>
      <c r="D699" s="1"/>
      <c r="E699" s="1"/>
      <c r="F699" s="1"/>
      <c r="G699" s="1" t="s">
        <v>700</v>
      </c>
      <c r="H699" s="1"/>
      <c r="I699" s="7">
        <v>28834.53</v>
      </c>
      <c r="J699" s="5"/>
      <c r="K699" s="7">
        <v>19176.71</v>
      </c>
      <c r="L699" s="5"/>
      <c r="M699" s="7">
        <f t="shared" si="74"/>
        <v>9657.82</v>
      </c>
      <c r="N699" s="5"/>
      <c r="O699" s="8">
        <f t="shared" si="75"/>
        <v>0.50361999999999996</v>
      </c>
      <c r="Q699" s="27"/>
      <c r="R699" s="27"/>
      <c r="S699" s="27"/>
      <c r="T699" s="27"/>
      <c r="U699" s="27" t="s">
        <v>746</v>
      </c>
      <c r="V699" s="27"/>
      <c r="W699" s="27"/>
      <c r="X699" s="27"/>
      <c r="Y699" s="30">
        <v>8417</v>
      </c>
    </row>
    <row r="700" spans="1:25" x14ac:dyDescent="0.25">
      <c r="A700" s="1"/>
      <c r="B700" s="1"/>
      <c r="C700" s="1"/>
      <c r="D700" s="1"/>
      <c r="E700" s="1"/>
      <c r="F700" s="1" t="s">
        <v>701</v>
      </c>
      <c r="G700" s="1"/>
      <c r="H700" s="1"/>
      <c r="I700" s="4">
        <f>ROUND(SUM(I697:I699),5)</f>
        <v>45552.18</v>
      </c>
      <c r="J700" s="5"/>
      <c r="K700" s="4">
        <f>ROUND(SUM(K697:K699),5)</f>
        <v>35738.019999999997</v>
      </c>
      <c r="L700" s="5"/>
      <c r="M700" s="4">
        <f t="shared" si="74"/>
        <v>9814.16</v>
      </c>
      <c r="N700" s="5"/>
      <c r="O700" s="6">
        <f t="shared" si="75"/>
        <v>0.27461000000000002</v>
      </c>
      <c r="Q700" s="27"/>
      <c r="R700" s="27"/>
      <c r="S700" s="27"/>
      <c r="T700" s="27"/>
      <c r="U700" s="27" t="s">
        <v>747</v>
      </c>
      <c r="V700" s="27"/>
      <c r="W700" s="27"/>
      <c r="X700" s="27"/>
      <c r="Y700" s="30">
        <v>6492</v>
      </c>
    </row>
    <row r="701" spans="1:25" ht="30" customHeight="1" thickBot="1" x14ac:dyDescent="0.3">
      <c r="A701" s="1"/>
      <c r="B701" s="1"/>
      <c r="C701" s="1"/>
      <c r="D701" s="1"/>
      <c r="E701" s="1"/>
      <c r="F701" s="1" t="s">
        <v>702</v>
      </c>
      <c r="G701" s="1"/>
      <c r="H701" s="1"/>
      <c r="I701" s="4">
        <v>6678.47</v>
      </c>
      <c r="J701" s="5"/>
      <c r="K701" s="4">
        <v>10645.74</v>
      </c>
      <c r="L701" s="5"/>
      <c r="M701" s="4">
        <f t="shared" si="74"/>
        <v>-3967.27</v>
      </c>
      <c r="N701" s="5"/>
      <c r="O701" s="6">
        <f t="shared" si="75"/>
        <v>-0.37265999999999999</v>
      </c>
      <c r="Q701" s="27"/>
      <c r="R701" s="27"/>
      <c r="S701" s="27"/>
      <c r="T701" s="27"/>
      <c r="U701" s="27" t="s">
        <v>748</v>
      </c>
      <c r="V701" s="27"/>
      <c r="W701" s="27"/>
      <c r="X701" s="27"/>
      <c r="Y701" s="31">
        <v>6360</v>
      </c>
    </row>
    <row r="702" spans="1:25" x14ac:dyDescent="0.25">
      <c r="A702" s="1"/>
      <c r="B702" s="1"/>
      <c r="C702" s="1"/>
      <c r="D702" s="1"/>
      <c r="E702" s="1"/>
      <c r="F702" s="1" t="s">
        <v>703</v>
      </c>
      <c r="G702" s="1"/>
      <c r="H702" s="1"/>
      <c r="I702" s="4">
        <v>0</v>
      </c>
      <c r="J702" s="5"/>
      <c r="K702" s="4">
        <v>18.420000000000002</v>
      </c>
      <c r="L702" s="5"/>
      <c r="M702" s="4">
        <f t="shared" si="74"/>
        <v>-18.420000000000002</v>
      </c>
      <c r="N702" s="5"/>
      <c r="O702" s="6">
        <f t="shared" si="75"/>
        <v>-1</v>
      </c>
      <c r="Q702" s="27"/>
      <c r="R702" s="27"/>
      <c r="S702" s="27"/>
      <c r="T702" s="27" t="s">
        <v>750</v>
      </c>
      <c r="U702" s="27"/>
      <c r="V702" s="27"/>
      <c r="W702" s="27"/>
      <c r="X702" s="27"/>
      <c r="Y702" s="30">
        <f>ROUND(SUM(Y697:Y701),5)</f>
        <v>51269</v>
      </c>
    </row>
    <row r="703" spans="1:25" ht="15.75" thickBot="1" x14ac:dyDescent="0.3">
      <c r="A703" s="1"/>
      <c r="B703" s="1"/>
      <c r="C703" s="1"/>
      <c r="D703" s="1"/>
      <c r="E703" s="1"/>
      <c r="F703" s="1" t="s">
        <v>704</v>
      </c>
      <c r="G703" s="1"/>
      <c r="H703" s="1"/>
      <c r="I703" s="7">
        <v>2036.93</v>
      </c>
      <c r="J703" s="5"/>
      <c r="K703" s="7">
        <v>0</v>
      </c>
      <c r="L703" s="5"/>
      <c r="M703" s="7">
        <f t="shared" si="74"/>
        <v>2036.93</v>
      </c>
      <c r="N703" s="5"/>
      <c r="O703" s="8">
        <f t="shared" si="75"/>
        <v>1</v>
      </c>
      <c r="Q703" s="27"/>
      <c r="R703" s="27"/>
      <c r="S703" s="27"/>
      <c r="T703" s="27" t="s">
        <v>751</v>
      </c>
      <c r="U703" s="27"/>
      <c r="V703" s="27"/>
      <c r="W703" s="27"/>
      <c r="X703" s="27"/>
      <c r="Y703" s="30"/>
    </row>
    <row r="704" spans="1:25" x14ac:dyDescent="0.25">
      <c r="A704" s="1"/>
      <c r="B704" s="1"/>
      <c r="C704" s="1"/>
      <c r="D704" s="1"/>
      <c r="E704" s="1" t="s">
        <v>705</v>
      </c>
      <c r="F704" s="1"/>
      <c r="G704" s="1"/>
      <c r="H704" s="1"/>
      <c r="I704" s="4">
        <f>ROUND(I692+I696+SUM(I700:I703),5)</f>
        <v>77675.02</v>
      </c>
      <c r="J704" s="5"/>
      <c r="K704" s="4">
        <f>ROUND(K692+K696+SUM(K700:K703),5)</f>
        <v>70570.61</v>
      </c>
      <c r="L704" s="5"/>
      <c r="M704" s="4">
        <f t="shared" si="74"/>
        <v>7104.41</v>
      </c>
      <c r="N704" s="5"/>
      <c r="O704" s="6">
        <f t="shared" si="75"/>
        <v>0.10067</v>
      </c>
      <c r="Q704" s="27"/>
      <c r="R704" s="27"/>
      <c r="S704" s="27"/>
      <c r="T704" s="27"/>
      <c r="U704" s="27" t="s">
        <v>752</v>
      </c>
      <c r="V704" s="27"/>
      <c r="W704" s="27"/>
      <c r="X704" s="27"/>
      <c r="Y704" s="30">
        <v>134000</v>
      </c>
    </row>
    <row r="705" spans="1:25" ht="30" customHeight="1" x14ac:dyDescent="0.25">
      <c r="A705" s="1"/>
      <c r="B705" s="1"/>
      <c r="C705" s="1"/>
      <c r="D705" s="1"/>
      <c r="E705" s="1" t="s">
        <v>706</v>
      </c>
      <c r="F705" s="1"/>
      <c r="G705" s="1"/>
      <c r="H705" s="1"/>
      <c r="I705" s="4"/>
      <c r="J705" s="5"/>
      <c r="K705" s="4"/>
      <c r="L705" s="5"/>
      <c r="M705" s="4"/>
      <c r="N705" s="5"/>
      <c r="O705" s="6"/>
      <c r="Q705" s="27"/>
      <c r="R705" s="27"/>
      <c r="S705" s="27"/>
      <c r="T705" s="27"/>
      <c r="U705" s="27" t="s">
        <v>753</v>
      </c>
      <c r="V705" s="27"/>
      <c r="W705" s="27"/>
      <c r="X705" s="27"/>
      <c r="Y705" s="30">
        <v>42800</v>
      </c>
    </row>
    <row r="706" spans="1:25" x14ac:dyDescent="0.25">
      <c r="A706" s="1"/>
      <c r="B706" s="1"/>
      <c r="C706" s="1"/>
      <c r="D706" s="1"/>
      <c r="E706" s="1"/>
      <c r="F706" s="1" t="s">
        <v>707</v>
      </c>
      <c r="G706" s="1"/>
      <c r="H706" s="1"/>
      <c r="I706" s="4"/>
      <c r="J706" s="5"/>
      <c r="K706" s="4"/>
      <c r="L706" s="5"/>
      <c r="M706" s="4"/>
      <c r="N706" s="5"/>
      <c r="O706" s="6"/>
      <c r="Q706" s="27"/>
      <c r="R706" s="27"/>
      <c r="S706" s="27"/>
      <c r="T706" s="27"/>
      <c r="U706" s="27" t="s">
        <v>754</v>
      </c>
      <c r="V706" s="27"/>
      <c r="W706" s="27"/>
      <c r="X706" s="27"/>
      <c r="Y706" s="30">
        <v>26800</v>
      </c>
    </row>
    <row r="707" spans="1:25" x14ac:dyDescent="0.25">
      <c r="A707" s="1"/>
      <c r="B707" s="1"/>
      <c r="C707" s="1"/>
      <c r="D707" s="1"/>
      <c r="E707" s="1"/>
      <c r="F707" s="1"/>
      <c r="G707" s="1" t="s">
        <v>708</v>
      </c>
      <c r="H707" s="1"/>
      <c r="I707" s="4">
        <v>9339.6200000000008</v>
      </c>
      <c r="J707" s="5"/>
      <c r="K707" s="4">
        <v>4106.09</v>
      </c>
      <c r="L707" s="5"/>
      <c r="M707" s="4">
        <f>ROUND((I707-K707),5)</f>
        <v>5233.53</v>
      </c>
      <c r="N707" s="5"/>
      <c r="O707" s="6">
        <f>ROUND(IF(I707=0, IF(K707=0, 0, SIGN(-K707)), IF(K707=0, SIGN(I707), (I707-K707)/ABS(K707))),5)</f>
        <v>1.27458</v>
      </c>
      <c r="Q707" s="27"/>
      <c r="R707" s="27"/>
      <c r="S707" s="27"/>
      <c r="T707" s="27"/>
      <c r="U707" s="27" t="s">
        <v>755</v>
      </c>
      <c r="V707" s="27"/>
      <c r="W707" s="27"/>
      <c r="X707" s="27"/>
      <c r="Y707" s="30">
        <v>40700</v>
      </c>
    </row>
    <row r="708" spans="1:25" ht="15.75" thickBot="1" x14ac:dyDescent="0.3">
      <c r="A708" s="1"/>
      <c r="B708" s="1"/>
      <c r="C708" s="1"/>
      <c r="D708" s="1"/>
      <c r="E708" s="1"/>
      <c r="F708" s="1"/>
      <c r="G708" s="1" t="s">
        <v>709</v>
      </c>
      <c r="H708" s="1"/>
      <c r="I708" s="7">
        <v>253.79</v>
      </c>
      <c r="J708" s="5"/>
      <c r="K708" s="7">
        <v>1070.07</v>
      </c>
      <c r="L708" s="5"/>
      <c r="M708" s="7">
        <f>ROUND((I708-K708),5)</f>
        <v>-816.28</v>
      </c>
      <c r="N708" s="5"/>
      <c r="O708" s="8">
        <f>ROUND(IF(I708=0, IF(K708=0, 0, SIGN(-K708)), IF(K708=0, SIGN(I708), (I708-K708)/ABS(K708))),5)</f>
        <v>-0.76283000000000001</v>
      </c>
      <c r="Q708" s="27"/>
      <c r="R708" s="27"/>
      <c r="S708" s="27"/>
      <c r="T708" s="27"/>
      <c r="U708" s="27" t="s">
        <v>756</v>
      </c>
      <c r="V708" s="27"/>
      <c r="W708" s="27"/>
      <c r="X708" s="27"/>
      <c r="Y708" s="31">
        <v>2076</v>
      </c>
    </row>
    <row r="709" spans="1:25" x14ac:dyDescent="0.25">
      <c r="A709" s="1"/>
      <c r="B709" s="1"/>
      <c r="C709" s="1"/>
      <c r="D709" s="1"/>
      <c r="E709" s="1"/>
      <c r="F709" s="1" t="s">
        <v>710</v>
      </c>
      <c r="G709" s="1"/>
      <c r="H709" s="1"/>
      <c r="I709" s="4">
        <f>ROUND(SUM(I706:I708),5)</f>
        <v>9593.41</v>
      </c>
      <c r="J709" s="5"/>
      <c r="K709" s="4">
        <f>ROUND(SUM(K706:K708),5)</f>
        <v>5176.16</v>
      </c>
      <c r="L709" s="5"/>
      <c r="M709" s="4">
        <f>ROUND((I709-K709),5)</f>
        <v>4417.25</v>
      </c>
      <c r="N709" s="5"/>
      <c r="O709" s="6">
        <f>ROUND(IF(I709=0, IF(K709=0, 0, SIGN(-K709)), IF(K709=0, SIGN(I709), (I709-K709)/ABS(K709))),5)</f>
        <v>0.85338000000000003</v>
      </c>
      <c r="Q709" s="27"/>
      <c r="R709" s="27"/>
      <c r="S709" s="27"/>
      <c r="T709" s="27" t="s">
        <v>757</v>
      </c>
      <c r="U709" s="27"/>
      <c r="V709" s="27"/>
      <c r="W709" s="27"/>
      <c r="X709" s="27"/>
      <c r="Y709" s="30">
        <f>ROUND(SUM(Y703:Y708),5)</f>
        <v>246376</v>
      </c>
    </row>
    <row r="710" spans="1:25" ht="30" customHeight="1" thickBot="1" x14ac:dyDescent="0.3">
      <c r="A710" s="1"/>
      <c r="B710" s="1"/>
      <c r="C710" s="1"/>
      <c r="D710" s="1"/>
      <c r="E710" s="1"/>
      <c r="F710" s="1" t="s">
        <v>711</v>
      </c>
      <c r="G710" s="1"/>
      <c r="H710" s="1"/>
      <c r="I710" s="7">
        <v>7423.83</v>
      </c>
      <c r="J710" s="5"/>
      <c r="K710" s="7">
        <v>6667.06</v>
      </c>
      <c r="L710" s="5"/>
      <c r="M710" s="7">
        <f>ROUND((I710-K710),5)</f>
        <v>756.77</v>
      </c>
      <c r="N710" s="5"/>
      <c r="O710" s="8">
        <f>ROUND(IF(I710=0, IF(K710=0, 0, SIGN(-K710)), IF(K710=0, SIGN(I710), (I710-K710)/ABS(K710))),5)</f>
        <v>0.11351</v>
      </c>
      <c r="Q710" s="27"/>
      <c r="R710" s="27"/>
      <c r="S710" s="27"/>
      <c r="T710" s="27" t="s">
        <v>758</v>
      </c>
      <c r="U710" s="27"/>
      <c r="V710" s="27"/>
      <c r="W710" s="27"/>
      <c r="X710" s="27"/>
      <c r="Y710" s="30"/>
    </row>
    <row r="711" spans="1:25" x14ac:dyDescent="0.25">
      <c r="A711" s="1"/>
      <c r="B711" s="1"/>
      <c r="C711" s="1"/>
      <c r="D711" s="1"/>
      <c r="E711" s="1" t="s">
        <v>712</v>
      </c>
      <c r="F711" s="1"/>
      <c r="G711" s="1"/>
      <c r="H711" s="1"/>
      <c r="I711" s="4">
        <f>ROUND(I705+SUM(I709:I710),5)</f>
        <v>17017.240000000002</v>
      </c>
      <c r="J711" s="5"/>
      <c r="K711" s="4">
        <f>ROUND(K705+SUM(K709:K710),5)</f>
        <v>11843.22</v>
      </c>
      <c r="L711" s="5"/>
      <c r="M711" s="4">
        <f>ROUND((I711-K711),5)</f>
        <v>5174.0200000000004</v>
      </c>
      <c r="N711" s="5"/>
      <c r="O711" s="6">
        <f>ROUND(IF(I711=0, IF(K711=0, 0, SIGN(-K711)), IF(K711=0, SIGN(I711), (I711-K711)/ABS(K711))),5)</f>
        <v>0.43687999999999999</v>
      </c>
      <c r="Q711" s="27"/>
      <c r="R711" s="27"/>
      <c r="S711" s="27"/>
      <c r="T711" s="27"/>
      <c r="U711" s="27" t="s">
        <v>759</v>
      </c>
      <c r="V711" s="27"/>
      <c r="W711" s="27"/>
      <c r="X711" s="27"/>
      <c r="Y711" s="30"/>
    </row>
    <row r="712" spans="1:25" ht="30" customHeight="1" x14ac:dyDescent="0.25">
      <c r="A712" s="1"/>
      <c r="B712" s="1"/>
      <c r="C712" s="1"/>
      <c r="D712" s="1"/>
      <c r="E712" s="1" t="s">
        <v>713</v>
      </c>
      <c r="F712" s="1"/>
      <c r="G712" s="1"/>
      <c r="H712" s="1"/>
      <c r="I712" s="4"/>
      <c r="J712" s="5"/>
      <c r="K712" s="4"/>
      <c r="L712" s="5"/>
      <c r="M712" s="4"/>
      <c r="N712" s="5"/>
      <c r="O712" s="6"/>
      <c r="Q712" s="27"/>
      <c r="R712" s="27"/>
      <c r="S712" s="27"/>
      <c r="T712" s="27"/>
      <c r="U712" s="27"/>
      <c r="V712" s="27" t="s">
        <v>760</v>
      </c>
      <c r="W712" s="27"/>
      <c r="X712" s="27"/>
      <c r="Y712" s="30">
        <v>31317</v>
      </c>
    </row>
    <row r="713" spans="1:25" x14ac:dyDescent="0.25">
      <c r="A713" s="1"/>
      <c r="B713" s="1"/>
      <c r="C713" s="1"/>
      <c r="D713" s="1"/>
      <c r="E713" s="1"/>
      <c r="F713" s="1" t="s">
        <v>714</v>
      </c>
      <c r="G713" s="1"/>
      <c r="H713" s="1"/>
      <c r="I713" s="4"/>
      <c r="J713" s="5"/>
      <c r="K713" s="4"/>
      <c r="L713" s="5"/>
      <c r="M713" s="4"/>
      <c r="N713" s="5"/>
      <c r="O713" s="6"/>
      <c r="Q713" s="27"/>
      <c r="R713" s="27"/>
      <c r="S713" s="27"/>
      <c r="T713" s="27"/>
      <c r="U713" s="27"/>
      <c r="V713" s="27" t="s">
        <v>761</v>
      </c>
      <c r="W713" s="27"/>
      <c r="X713" s="27"/>
      <c r="Y713" s="30">
        <v>16735</v>
      </c>
    </row>
    <row r="714" spans="1:25" ht="15.75" thickBot="1" x14ac:dyDescent="0.3">
      <c r="A714" s="1"/>
      <c r="B714" s="1"/>
      <c r="C714" s="1"/>
      <c r="D714" s="1"/>
      <c r="E714" s="1"/>
      <c r="F714" s="1"/>
      <c r="G714" s="1" t="s">
        <v>715</v>
      </c>
      <c r="H714" s="1"/>
      <c r="I714" s="9">
        <v>122.04</v>
      </c>
      <c r="J714" s="5"/>
      <c r="K714" s="9">
        <v>0</v>
      </c>
      <c r="L714" s="5"/>
      <c r="M714" s="9">
        <f>ROUND((I714-K714),5)</f>
        <v>122.04</v>
      </c>
      <c r="N714" s="5"/>
      <c r="O714" s="10">
        <f>ROUND(IF(I714=0, IF(K714=0, 0, SIGN(-K714)), IF(K714=0, SIGN(I714), (I714-K714)/ABS(K714))),5)</f>
        <v>1</v>
      </c>
      <c r="Q714" s="27"/>
      <c r="R714" s="27"/>
      <c r="S714" s="27"/>
      <c r="T714" s="27"/>
      <c r="U714" s="27"/>
      <c r="V714" s="27" t="s">
        <v>762</v>
      </c>
      <c r="W714" s="27"/>
      <c r="X714" s="27"/>
      <c r="Y714" s="30">
        <v>5414</v>
      </c>
    </row>
    <row r="715" spans="1:25" ht="15.75" thickBot="1" x14ac:dyDescent="0.3">
      <c r="A715" s="1"/>
      <c r="B715" s="1"/>
      <c r="C715" s="1"/>
      <c r="D715" s="1"/>
      <c r="E715" s="1"/>
      <c r="F715" s="1" t="s">
        <v>716</v>
      </c>
      <c r="G715" s="1"/>
      <c r="H715" s="1"/>
      <c r="I715" s="11">
        <f>ROUND(SUM(I713:I714),5)</f>
        <v>122.04</v>
      </c>
      <c r="J715" s="5"/>
      <c r="K715" s="11">
        <f>ROUND(SUM(K713:K714),5)</f>
        <v>0</v>
      </c>
      <c r="L715" s="5"/>
      <c r="M715" s="11">
        <f>ROUND((I715-K715),5)</f>
        <v>122.04</v>
      </c>
      <c r="N715" s="5"/>
      <c r="O715" s="12">
        <f>ROUND(IF(I715=0, IF(K715=0, 0, SIGN(-K715)), IF(K715=0, SIGN(I715), (I715-K715)/ABS(K715))),5)</f>
        <v>1</v>
      </c>
      <c r="Q715" s="27"/>
      <c r="R715" s="27"/>
      <c r="S715" s="27"/>
      <c r="T715" s="27"/>
      <c r="U715" s="27"/>
      <c r="V715" s="27" t="s">
        <v>763</v>
      </c>
      <c r="W715" s="27"/>
      <c r="X715" s="27"/>
      <c r="Y715" s="31">
        <v>15088</v>
      </c>
    </row>
    <row r="716" spans="1:25" ht="30" customHeight="1" x14ac:dyDescent="0.25">
      <c r="A716" s="1"/>
      <c r="B716" s="1"/>
      <c r="C716" s="1"/>
      <c r="D716" s="1"/>
      <c r="E716" s="1" t="s">
        <v>717</v>
      </c>
      <c r="F716" s="1"/>
      <c r="G716" s="1"/>
      <c r="H716" s="1"/>
      <c r="I716" s="4">
        <f>ROUND(I712+I715,5)</f>
        <v>122.04</v>
      </c>
      <c r="J716" s="5"/>
      <c r="K716" s="4">
        <f>ROUND(K712+K715,5)</f>
        <v>0</v>
      </c>
      <c r="L716" s="5"/>
      <c r="M716" s="4">
        <f>ROUND((I716-K716),5)</f>
        <v>122.04</v>
      </c>
      <c r="N716" s="5"/>
      <c r="O716" s="6">
        <f>ROUND(IF(I716=0, IF(K716=0, 0, SIGN(-K716)), IF(K716=0, SIGN(I716), (I716-K716)/ABS(K716))),5)</f>
        <v>1</v>
      </c>
      <c r="Q716" s="27"/>
      <c r="R716" s="27"/>
      <c r="S716" s="27"/>
      <c r="T716" s="27"/>
      <c r="U716" s="27" t="s">
        <v>765</v>
      </c>
      <c r="V716" s="27"/>
      <c r="W716" s="27"/>
      <c r="X716" s="27"/>
      <c r="Y716" s="30">
        <f>ROUND(SUM(Y711:Y715),5)</f>
        <v>68554</v>
      </c>
    </row>
    <row r="717" spans="1:25" ht="30" customHeight="1" thickBot="1" x14ac:dyDescent="0.3">
      <c r="A717" s="1"/>
      <c r="B717" s="1"/>
      <c r="C717" s="1"/>
      <c r="D717" s="1"/>
      <c r="E717" s="1" t="s">
        <v>718</v>
      </c>
      <c r="F717" s="1"/>
      <c r="G717" s="1"/>
      <c r="H717" s="1"/>
      <c r="I717" s="7">
        <v>0</v>
      </c>
      <c r="J717" s="5"/>
      <c r="K717" s="7">
        <v>195</v>
      </c>
      <c r="L717" s="5"/>
      <c r="M717" s="7">
        <f>ROUND((I717-K717),5)</f>
        <v>-195</v>
      </c>
      <c r="N717" s="5"/>
      <c r="O717" s="8">
        <f>ROUND(IF(I717=0, IF(K717=0, 0, SIGN(-K717)), IF(K717=0, SIGN(I717), (I717-K717)/ABS(K717))),5)</f>
        <v>-1</v>
      </c>
      <c r="Q717" s="27"/>
      <c r="R717" s="27"/>
      <c r="S717" s="27"/>
      <c r="T717" s="27"/>
      <c r="U717" s="27" t="s">
        <v>766</v>
      </c>
      <c r="V717" s="27"/>
      <c r="W717" s="27"/>
      <c r="X717" s="27"/>
      <c r="Y717" s="30"/>
    </row>
    <row r="718" spans="1:25" x14ac:dyDescent="0.25">
      <c r="A718" s="1"/>
      <c r="B718" s="1"/>
      <c r="C718" s="1"/>
      <c r="D718" s="1" t="s">
        <v>719</v>
      </c>
      <c r="E718" s="1"/>
      <c r="F718" s="1"/>
      <c r="G718" s="1"/>
      <c r="H718" s="1"/>
      <c r="I718" s="4">
        <f>ROUND(SUM(I667:I668)+I675+I691+I704+I711+SUM(I716:I717),5)</f>
        <v>301731.44</v>
      </c>
      <c r="J718" s="5"/>
      <c r="K718" s="4">
        <f>ROUND(SUM(K667:K668)+K675+K691+K704+K711+SUM(K716:K717),5)</f>
        <v>300744.12</v>
      </c>
      <c r="L718" s="5"/>
      <c r="M718" s="4">
        <f>ROUND((I718-K718),5)</f>
        <v>987.32</v>
      </c>
      <c r="N718" s="5"/>
      <c r="O718" s="6">
        <f>ROUND(IF(I718=0, IF(K718=0, 0, SIGN(-K718)), IF(K718=0, SIGN(I718), (I718-K718)/ABS(K718))),5)</f>
        <v>3.2799999999999999E-3</v>
      </c>
      <c r="Q718" s="27"/>
      <c r="R718" s="27"/>
      <c r="S718" s="27"/>
      <c r="T718" s="27"/>
      <c r="U718" s="27"/>
      <c r="V718" s="27" t="s">
        <v>767</v>
      </c>
      <c r="W718" s="27"/>
      <c r="X718" s="27"/>
      <c r="Y718" s="30">
        <v>972</v>
      </c>
    </row>
    <row r="719" spans="1:25" ht="30" customHeight="1" thickBot="1" x14ac:dyDescent="0.3">
      <c r="A719" s="1"/>
      <c r="B719" s="1"/>
      <c r="C719" s="1"/>
      <c r="D719" s="1" t="s">
        <v>720</v>
      </c>
      <c r="E719" s="1"/>
      <c r="F719" s="1"/>
      <c r="G719" s="1"/>
      <c r="H719" s="1"/>
      <c r="I719" s="4"/>
      <c r="J719" s="5"/>
      <c r="K719" s="4"/>
      <c r="L719" s="5"/>
      <c r="M719" s="4"/>
      <c r="N719" s="5"/>
      <c r="O719" s="6"/>
      <c r="Q719" s="27"/>
      <c r="R719" s="27"/>
      <c r="S719" s="27"/>
      <c r="T719" s="27"/>
      <c r="U719" s="27"/>
      <c r="V719" s="27" t="s">
        <v>769</v>
      </c>
      <c r="W719" s="27"/>
      <c r="X719" s="27"/>
      <c r="Y719" s="31">
        <v>632</v>
      </c>
    </row>
    <row r="720" spans="1:25" x14ac:dyDescent="0.25">
      <c r="A720" s="1"/>
      <c r="B720" s="1"/>
      <c r="C720" s="1"/>
      <c r="D720" s="1"/>
      <c r="E720" s="1" t="s">
        <v>721</v>
      </c>
      <c r="F720" s="1"/>
      <c r="G720" s="1"/>
      <c r="H720" s="1"/>
      <c r="I720" s="4">
        <v>2327.4699999999998</v>
      </c>
      <c r="J720" s="5"/>
      <c r="K720" s="4">
        <v>1281.99</v>
      </c>
      <c r="L720" s="5"/>
      <c r="M720" s="4">
        <f t="shared" ref="M720:M735" si="76">ROUND((I720-K720),5)</f>
        <v>1045.48</v>
      </c>
      <c r="N720" s="5"/>
      <c r="O720" s="6">
        <f t="shared" ref="O720:O735" si="77">ROUND(IF(I720=0, IF(K720=0, 0, SIGN(-K720)), IF(K720=0, SIGN(I720), (I720-K720)/ABS(K720))),5)</f>
        <v>0.81550999999999996</v>
      </c>
      <c r="Q720" s="27"/>
      <c r="R720" s="27"/>
      <c r="S720" s="27"/>
      <c r="T720" s="27"/>
      <c r="U720" s="27" t="s">
        <v>770</v>
      </c>
      <c r="V720" s="27"/>
      <c r="W720" s="27"/>
      <c r="X720" s="27"/>
      <c r="Y720" s="30">
        <f>ROUND(SUM(Y717:Y719),5)</f>
        <v>1604</v>
      </c>
    </row>
    <row r="721" spans="1:25" x14ac:dyDescent="0.25">
      <c r="A721" s="1"/>
      <c r="B721" s="1"/>
      <c r="C721" s="1"/>
      <c r="D721" s="1"/>
      <c r="E721" s="1" t="s">
        <v>722</v>
      </c>
      <c r="F721" s="1"/>
      <c r="G721" s="1"/>
      <c r="H721" s="1"/>
      <c r="I721" s="4">
        <v>4523.12</v>
      </c>
      <c r="J721" s="5"/>
      <c r="K721" s="4">
        <v>2856.59</v>
      </c>
      <c r="L721" s="5"/>
      <c r="M721" s="4">
        <f t="shared" si="76"/>
        <v>1666.53</v>
      </c>
      <c r="N721" s="5"/>
      <c r="O721" s="6">
        <f t="shared" si="77"/>
        <v>0.58340000000000003</v>
      </c>
      <c r="Q721" s="27"/>
      <c r="R721" s="27"/>
      <c r="S721" s="27"/>
      <c r="T721" s="27"/>
      <c r="U721" s="27" t="s">
        <v>771</v>
      </c>
      <c r="V721" s="27"/>
      <c r="W721" s="27"/>
      <c r="X721" s="27"/>
      <c r="Y721" s="30"/>
    </row>
    <row r="722" spans="1:25" x14ac:dyDescent="0.25">
      <c r="A722" s="1"/>
      <c r="B722" s="1"/>
      <c r="C722" s="1"/>
      <c r="D722" s="1"/>
      <c r="E722" s="1" t="s">
        <v>723</v>
      </c>
      <c r="F722" s="1"/>
      <c r="G722" s="1"/>
      <c r="H722" s="1"/>
      <c r="I722" s="4">
        <v>89139.199999999997</v>
      </c>
      <c r="J722" s="5"/>
      <c r="K722" s="4">
        <v>84800</v>
      </c>
      <c r="L722" s="5"/>
      <c r="M722" s="4">
        <f t="shared" si="76"/>
        <v>4339.2</v>
      </c>
      <c r="N722" s="5"/>
      <c r="O722" s="6">
        <f t="shared" si="77"/>
        <v>5.117E-2</v>
      </c>
      <c r="Q722" s="27"/>
      <c r="R722" s="27"/>
      <c r="S722" s="27"/>
      <c r="T722" s="27"/>
      <c r="U722" s="27"/>
      <c r="V722" s="27" t="s">
        <v>772</v>
      </c>
      <c r="W722" s="27"/>
      <c r="X722" s="27"/>
      <c r="Y722" s="30"/>
    </row>
    <row r="723" spans="1:25" x14ac:dyDescent="0.25">
      <c r="A723" s="1"/>
      <c r="B723" s="1"/>
      <c r="C723" s="1"/>
      <c r="D723" s="1"/>
      <c r="E723" s="1" t="s">
        <v>724</v>
      </c>
      <c r="F723" s="1"/>
      <c r="G723" s="1"/>
      <c r="H723" s="1"/>
      <c r="I723" s="4">
        <v>67</v>
      </c>
      <c r="J723" s="5"/>
      <c r="K723" s="4">
        <v>0</v>
      </c>
      <c r="L723" s="5"/>
      <c r="M723" s="4">
        <f t="shared" si="76"/>
        <v>67</v>
      </c>
      <c r="N723" s="5"/>
      <c r="O723" s="6">
        <f t="shared" si="77"/>
        <v>1</v>
      </c>
      <c r="Q723" s="27"/>
      <c r="R723" s="27"/>
      <c r="S723" s="27"/>
      <c r="T723" s="27"/>
      <c r="U723" s="27"/>
      <c r="V723" s="27"/>
      <c r="W723" s="27" t="s">
        <v>774</v>
      </c>
      <c r="X723" s="27"/>
      <c r="Y723" s="30">
        <v>9800</v>
      </c>
    </row>
    <row r="724" spans="1:25" ht="15.75" thickBot="1" x14ac:dyDescent="0.3">
      <c r="A724" s="1"/>
      <c r="B724" s="1"/>
      <c r="C724" s="1"/>
      <c r="D724" s="1"/>
      <c r="E724" s="1" t="s">
        <v>725</v>
      </c>
      <c r="F724" s="1"/>
      <c r="G724" s="1"/>
      <c r="H724" s="1"/>
      <c r="I724" s="4">
        <v>43240.32</v>
      </c>
      <c r="J724" s="5"/>
      <c r="K724" s="4">
        <v>32244.71</v>
      </c>
      <c r="L724" s="5"/>
      <c r="M724" s="4">
        <f t="shared" si="76"/>
        <v>10995.61</v>
      </c>
      <c r="N724" s="5"/>
      <c r="O724" s="6">
        <f t="shared" si="77"/>
        <v>0.34100999999999998</v>
      </c>
      <c r="Q724" s="27"/>
      <c r="R724" s="27"/>
      <c r="S724" s="27"/>
      <c r="T724" s="27"/>
      <c r="U724" s="27"/>
      <c r="V724" s="27"/>
      <c r="W724" s="27" t="s">
        <v>775</v>
      </c>
      <c r="X724" s="27"/>
      <c r="Y724" s="31">
        <v>48250</v>
      </c>
    </row>
    <row r="725" spans="1:25" x14ac:dyDescent="0.25">
      <c r="A725" s="1"/>
      <c r="B725" s="1"/>
      <c r="C725" s="1"/>
      <c r="D725" s="1"/>
      <c r="E725" s="1" t="s">
        <v>726</v>
      </c>
      <c r="F725" s="1"/>
      <c r="G725" s="1"/>
      <c r="H725" s="1"/>
      <c r="I725" s="4">
        <v>1061.52</v>
      </c>
      <c r="J725" s="5"/>
      <c r="K725" s="4">
        <v>0</v>
      </c>
      <c r="L725" s="5"/>
      <c r="M725" s="4">
        <f t="shared" si="76"/>
        <v>1061.52</v>
      </c>
      <c r="N725" s="5"/>
      <c r="O725" s="6">
        <f t="shared" si="77"/>
        <v>1</v>
      </c>
      <c r="Q725" s="27"/>
      <c r="R725" s="27"/>
      <c r="S725" s="27"/>
      <c r="T725" s="27"/>
      <c r="U725" s="27"/>
      <c r="V725" s="27" t="s">
        <v>776</v>
      </c>
      <c r="W725" s="27"/>
      <c r="X725" s="27"/>
      <c r="Y725" s="30">
        <f>ROUND(SUM(Y722:Y724),5)</f>
        <v>58050</v>
      </c>
    </row>
    <row r="726" spans="1:25" x14ac:dyDescent="0.25">
      <c r="A726" s="1"/>
      <c r="B726" s="1"/>
      <c r="C726" s="1"/>
      <c r="D726" s="1"/>
      <c r="E726" s="1" t="s">
        <v>727</v>
      </c>
      <c r="F726" s="1"/>
      <c r="G726" s="1"/>
      <c r="H726" s="1"/>
      <c r="I726" s="4">
        <v>8480.49</v>
      </c>
      <c r="J726" s="5"/>
      <c r="K726" s="4">
        <v>7306.9</v>
      </c>
      <c r="L726" s="5"/>
      <c r="M726" s="4">
        <f t="shared" si="76"/>
        <v>1173.5899999999999</v>
      </c>
      <c r="N726" s="5"/>
      <c r="O726" s="6">
        <f t="shared" si="77"/>
        <v>0.16061</v>
      </c>
      <c r="Q726" s="27"/>
      <c r="R726" s="27"/>
      <c r="S726" s="27"/>
      <c r="T726" s="27"/>
      <c r="U726" s="27"/>
      <c r="V726" s="27" t="s">
        <v>777</v>
      </c>
      <c r="W726" s="27"/>
      <c r="X726" s="27"/>
      <c r="Y726" s="30"/>
    </row>
    <row r="727" spans="1:25" x14ac:dyDescent="0.25">
      <c r="A727" s="1"/>
      <c r="B727" s="1"/>
      <c r="C727" s="1"/>
      <c r="D727" s="1"/>
      <c r="E727" s="1" t="s">
        <v>728</v>
      </c>
      <c r="F727" s="1"/>
      <c r="G727" s="1"/>
      <c r="H727" s="1"/>
      <c r="I727" s="4">
        <v>2616</v>
      </c>
      <c r="J727" s="5"/>
      <c r="K727" s="4">
        <v>323.25</v>
      </c>
      <c r="L727" s="5"/>
      <c r="M727" s="4">
        <f t="shared" si="76"/>
        <v>2292.75</v>
      </c>
      <c r="N727" s="5"/>
      <c r="O727" s="6">
        <f t="shared" si="77"/>
        <v>7.0928100000000001</v>
      </c>
      <c r="Q727" s="27"/>
      <c r="R727" s="27"/>
      <c r="S727" s="27"/>
      <c r="T727" s="27"/>
      <c r="U727" s="27"/>
      <c r="V727" s="27"/>
      <c r="W727" s="27" t="s">
        <v>778</v>
      </c>
      <c r="X727" s="27"/>
      <c r="Y727" s="30">
        <v>9150</v>
      </c>
    </row>
    <row r="728" spans="1:25" ht="15.75" thickBot="1" x14ac:dyDescent="0.3">
      <c r="A728" s="1"/>
      <c r="B728" s="1"/>
      <c r="C728" s="1"/>
      <c r="D728" s="1"/>
      <c r="E728" s="1" t="s">
        <v>729</v>
      </c>
      <c r="F728" s="1"/>
      <c r="G728" s="1"/>
      <c r="H728" s="1"/>
      <c r="I728" s="4">
        <v>24084.560000000001</v>
      </c>
      <c r="J728" s="5"/>
      <c r="K728" s="4">
        <v>26603.07</v>
      </c>
      <c r="L728" s="5"/>
      <c r="M728" s="4">
        <f t="shared" si="76"/>
        <v>-2518.5100000000002</v>
      </c>
      <c r="N728" s="5"/>
      <c r="O728" s="6">
        <f t="shared" si="77"/>
        <v>-9.4670000000000004E-2</v>
      </c>
      <c r="Q728" s="27"/>
      <c r="R728" s="27"/>
      <c r="S728" s="27"/>
      <c r="T728" s="27"/>
      <c r="U728" s="27"/>
      <c r="V728" s="27"/>
      <c r="W728" s="27" t="s">
        <v>779</v>
      </c>
      <c r="X728" s="27"/>
      <c r="Y728" s="31">
        <v>13500</v>
      </c>
    </row>
    <row r="729" spans="1:25" x14ac:dyDescent="0.25">
      <c r="A729" s="1"/>
      <c r="B729" s="1"/>
      <c r="C729" s="1"/>
      <c r="D729" s="1"/>
      <c r="E729" s="1" t="s">
        <v>730</v>
      </c>
      <c r="F729" s="1"/>
      <c r="G729" s="1"/>
      <c r="H729" s="1"/>
      <c r="I729" s="4">
        <v>132.9</v>
      </c>
      <c r="J729" s="5"/>
      <c r="K729" s="4">
        <v>683.71</v>
      </c>
      <c r="L729" s="5"/>
      <c r="M729" s="4">
        <f t="shared" si="76"/>
        <v>-550.80999999999995</v>
      </c>
      <c r="N729" s="5"/>
      <c r="O729" s="6">
        <f t="shared" si="77"/>
        <v>-0.80562</v>
      </c>
      <c r="Q729" s="27"/>
      <c r="R729" s="27"/>
      <c r="S729" s="27"/>
      <c r="T729" s="27"/>
      <c r="U729" s="27"/>
      <c r="V729" s="27" t="s">
        <v>780</v>
      </c>
      <c r="W729" s="27"/>
      <c r="X729" s="27"/>
      <c r="Y729" s="30">
        <f>ROUND(SUM(Y726:Y728),5)</f>
        <v>22650</v>
      </c>
    </row>
    <row r="730" spans="1:25" x14ac:dyDescent="0.25">
      <c r="A730" s="1"/>
      <c r="B730" s="1"/>
      <c r="C730" s="1"/>
      <c r="D730" s="1"/>
      <c r="E730" s="1" t="s">
        <v>731</v>
      </c>
      <c r="F730" s="1"/>
      <c r="G730" s="1"/>
      <c r="H730" s="1"/>
      <c r="I730" s="4">
        <v>58325.05</v>
      </c>
      <c r="J730" s="5"/>
      <c r="K730" s="4">
        <v>41362.550000000003</v>
      </c>
      <c r="L730" s="5"/>
      <c r="M730" s="4">
        <f t="shared" si="76"/>
        <v>16962.5</v>
      </c>
      <c r="N730" s="5"/>
      <c r="O730" s="6">
        <f t="shared" si="77"/>
        <v>0.41009000000000001</v>
      </c>
      <c r="Q730" s="27"/>
      <c r="R730" s="27"/>
      <c r="S730" s="27"/>
      <c r="T730" s="27"/>
      <c r="U730" s="27"/>
      <c r="V730" s="27" t="s">
        <v>781</v>
      </c>
      <c r="W730" s="27"/>
      <c r="X730" s="27"/>
      <c r="Y730" s="30"/>
    </row>
    <row r="731" spans="1:25" x14ac:dyDescent="0.25">
      <c r="A731" s="1"/>
      <c r="B731" s="1"/>
      <c r="C731" s="1"/>
      <c r="D731" s="1"/>
      <c r="E731" s="1" t="s">
        <v>732</v>
      </c>
      <c r="F731" s="1"/>
      <c r="G731" s="1"/>
      <c r="H731" s="1"/>
      <c r="I731" s="4">
        <v>3431.96</v>
      </c>
      <c r="J731" s="5"/>
      <c r="K731" s="4">
        <v>1464</v>
      </c>
      <c r="L731" s="5"/>
      <c r="M731" s="4">
        <f t="shared" si="76"/>
        <v>1967.96</v>
      </c>
      <c r="N731" s="5"/>
      <c r="O731" s="6">
        <f t="shared" si="77"/>
        <v>1.34423</v>
      </c>
      <c r="Q731" s="27"/>
      <c r="R731" s="27"/>
      <c r="S731" s="27"/>
      <c r="T731" s="27"/>
      <c r="U731" s="27"/>
      <c r="V731" s="27"/>
      <c r="W731" s="27" t="s">
        <v>782</v>
      </c>
      <c r="X731" s="27"/>
      <c r="Y731" s="30">
        <v>6700</v>
      </c>
    </row>
    <row r="732" spans="1:25" ht="15.75" thickBot="1" x14ac:dyDescent="0.3">
      <c r="A732" s="1"/>
      <c r="B732" s="1"/>
      <c r="C732" s="1"/>
      <c r="D732" s="1"/>
      <c r="E732" s="1" t="s">
        <v>733</v>
      </c>
      <c r="F732" s="1"/>
      <c r="G732" s="1"/>
      <c r="H732" s="1"/>
      <c r="I732" s="4">
        <v>23302.55</v>
      </c>
      <c r="J732" s="5"/>
      <c r="K732" s="4">
        <v>20759.25</v>
      </c>
      <c r="L732" s="5"/>
      <c r="M732" s="4">
        <f t="shared" si="76"/>
        <v>2543.3000000000002</v>
      </c>
      <c r="N732" s="5"/>
      <c r="O732" s="6">
        <f t="shared" si="77"/>
        <v>0.12250999999999999</v>
      </c>
      <c r="Q732" s="27"/>
      <c r="R732" s="27"/>
      <c r="S732" s="27"/>
      <c r="T732" s="27"/>
      <c r="U732" s="27"/>
      <c r="V732" s="27"/>
      <c r="W732" s="27" t="s">
        <v>783</v>
      </c>
      <c r="X732" s="27"/>
      <c r="Y732" s="31">
        <v>9750</v>
      </c>
    </row>
    <row r="733" spans="1:25" x14ac:dyDescent="0.25">
      <c r="A733" s="1"/>
      <c r="B733" s="1"/>
      <c r="C733" s="1"/>
      <c r="D733" s="1"/>
      <c r="E733" s="1" t="s">
        <v>734</v>
      </c>
      <c r="F733" s="1"/>
      <c r="G733" s="1"/>
      <c r="H733" s="1"/>
      <c r="I733" s="4">
        <v>1610.77</v>
      </c>
      <c r="J733" s="5"/>
      <c r="K733" s="4">
        <v>1344.55</v>
      </c>
      <c r="L733" s="5"/>
      <c r="M733" s="4">
        <f t="shared" si="76"/>
        <v>266.22000000000003</v>
      </c>
      <c r="N733" s="5"/>
      <c r="O733" s="6">
        <f t="shared" si="77"/>
        <v>0.19800000000000001</v>
      </c>
      <c r="Q733" s="27"/>
      <c r="R733" s="27"/>
      <c r="S733" s="27"/>
      <c r="T733" s="27"/>
      <c r="U733" s="27"/>
      <c r="V733" s="27" t="s">
        <v>784</v>
      </c>
      <c r="W733" s="27"/>
      <c r="X733" s="27"/>
      <c r="Y733" s="30">
        <f>ROUND(SUM(Y730:Y732),5)</f>
        <v>16450</v>
      </c>
    </row>
    <row r="734" spans="1:25" x14ac:dyDescent="0.25">
      <c r="A734" s="1"/>
      <c r="B734" s="1"/>
      <c r="C734" s="1"/>
      <c r="D734" s="1"/>
      <c r="E734" s="1" t="s">
        <v>735</v>
      </c>
      <c r="F734" s="1"/>
      <c r="G734" s="1"/>
      <c r="H734" s="1"/>
      <c r="I734" s="4">
        <v>17850</v>
      </c>
      <c r="J734" s="5"/>
      <c r="K734" s="4">
        <v>17810.21</v>
      </c>
      <c r="L734" s="5"/>
      <c r="M734" s="4">
        <f t="shared" si="76"/>
        <v>39.79</v>
      </c>
      <c r="N734" s="5"/>
      <c r="O734" s="6">
        <f t="shared" si="77"/>
        <v>2.2300000000000002E-3</v>
      </c>
      <c r="Q734" s="27"/>
      <c r="R734" s="27"/>
      <c r="S734" s="27"/>
      <c r="T734" s="27"/>
      <c r="U734" s="27"/>
      <c r="V734" s="27" t="s">
        <v>785</v>
      </c>
      <c r="W734" s="27"/>
      <c r="X734" s="27"/>
      <c r="Y734" s="30"/>
    </row>
    <row r="735" spans="1:25" x14ac:dyDescent="0.25">
      <c r="A735" s="1"/>
      <c r="B735" s="1"/>
      <c r="C735" s="1"/>
      <c r="D735" s="1"/>
      <c r="E735" s="1" t="s">
        <v>736</v>
      </c>
      <c r="F735" s="1"/>
      <c r="G735" s="1"/>
      <c r="H735" s="1"/>
      <c r="I735" s="4">
        <v>2500</v>
      </c>
      <c r="J735" s="5"/>
      <c r="K735" s="4">
        <v>2712.79</v>
      </c>
      <c r="L735" s="5"/>
      <c r="M735" s="4">
        <f t="shared" si="76"/>
        <v>-212.79</v>
      </c>
      <c r="N735" s="5"/>
      <c r="O735" s="6">
        <f t="shared" si="77"/>
        <v>-7.8439999999999996E-2</v>
      </c>
      <c r="Q735" s="27"/>
      <c r="R735" s="27"/>
      <c r="S735" s="27"/>
      <c r="T735" s="27"/>
      <c r="U735" s="27"/>
      <c r="V735" s="27"/>
      <c r="W735" s="27" t="s">
        <v>867</v>
      </c>
      <c r="X735" s="27"/>
      <c r="Y735" s="30"/>
    </row>
    <row r="736" spans="1:25" x14ac:dyDescent="0.25">
      <c r="A736" s="1"/>
      <c r="B736" s="1"/>
      <c r="C736" s="1"/>
      <c r="D736" s="1"/>
      <c r="E736" s="1" t="s">
        <v>737</v>
      </c>
      <c r="F736" s="1"/>
      <c r="G736" s="1"/>
      <c r="H736" s="1"/>
      <c r="I736" s="4"/>
      <c r="J736" s="5"/>
      <c r="K736" s="4"/>
      <c r="L736" s="5"/>
      <c r="M736" s="4"/>
      <c r="N736" s="5"/>
      <c r="O736" s="6"/>
      <c r="Q736" s="27"/>
      <c r="R736" s="27"/>
      <c r="S736" s="27"/>
      <c r="T736" s="27"/>
      <c r="U736" s="27"/>
      <c r="V736" s="27"/>
      <c r="W736" s="27" t="s">
        <v>786</v>
      </c>
      <c r="X736" s="27"/>
      <c r="Y736" s="30">
        <v>4200</v>
      </c>
    </row>
    <row r="737" spans="1:25" ht="15.75" thickBot="1" x14ac:dyDescent="0.3">
      <c r="A737" s="1"/>
      <c r="B737" s="1"/>
      <c r="C737" s="1"/>
      <c r="D737" s="1"/>
      <c r="E737" s="1"/>
      <c r="F737" s="1" t="s">
        <v>738</v>
      </c>
      <c r="G737" s="1"/>
      <c r="H737" s="1"/>
      <c r="I737" s="4">
        <v>999.6</v>
      </c>
      <c r="J737" s="5"/>
      <c r="K737" s="4">
        <v>2517.6</v>
      </c>
      <c r="L737" s="5"/>
      <c r="M737" s="4">
        <f t="shared" ref="M737:M742" si="78">ROUND((I737-K737),5)</f>
        <v>-1518</v>
      </c>
      <c r="N737" s="5"/>
      <c r="O737" s="6">
        <f t="shared" ref="O737:O742" si="79">ROUND(IF(I737=0, IF(K737=0, 0, SIGN(-K737)), IF(K737=0, SIGN(I737), (I737-K737)/ABS(K737))),5)</f>
        <v>-0.60296000000000005</v>
      </c>
      <c r="Q737" s="27"/>
      <c r="R737" s="27"/>
      <c r="S737" s="27"/>
      <c r="T737" s="27"/>
      <c r="U737" s="27"/>
      <c r="V737" s="27"/>
      <c r="W737" s="27" t="s">
        <v>787</v>
      </c>
      <c r="X737" s="27"/>
      <c r="Y737" s="31">
        <v>12000</v>
      </c>
    </row>
    <row r="738" spans="1:25" x14ac:dyDescent="0.25">
      <c r="A738" s="1"/>
      <c r="B738" s="1"/>
      <c r="C738" s="1"/>
      <c r="D738" s="1"/>
      <c r="E738" s="1"/>
      <c r="F738" s="1" t="s">
        <v>739</v>
      </c>
      <c r="G738" s="1"/>
      <c r="H738" s="1"/>
      <c r="I738" s="4">
        <v>675</v>
      </c>
      <c r="J738" s="5"/>
      <c r="K738" s="4">
        <v>675</v>
      </c>
      <c r="L738" s="5"/>
      <c r="M738" s="4">
        <f t="shared" si="78"/>
        <v>0</v>
      </c>
      <c r="N738" s="5"/>
      <c r="O738" s="6">
        <f t="shared" si="79"/>
        <v>0</v>
      </c>
      <c r="Q738" s="27"/>
      <c r="R738" s="27"/>
      <c r="S738" s="27"/>
      <c r="T738" s="27"/>
      <c r="U738" s="27"/>
      <c r="V738" s="27" t="s">
        <v>788</v>
      </c>
      <c r="W738" s="27"/>
      <c r="X738" s="27"/>
      <c r="Y738" s="30">
        <f>ROUND(SUM(Y734:Y737),5)</f>
        <v>16200</v>
      </c>
    </row>
    <row r="739" spans="1:25" ht="15.75" thickBot="1" x14ac:dyDescent="0.3">
      <c r="A739" s="1"/>
      <c r="B739" s="1"/>
      <c r="C739" s="1"/>
      <c r="D739" s="1"/>
      <c r="E739" s="1"/>
      <c r="F739" s="1" t="s">
        <v>740</v>
      </c>
      <c r="G739" s="1"/>
      <c r="H739" s="1"/>
      <c r="I739" s="7">
        <v>11509.18</v>
      </c>
      <c r="J739" s="5"/>
      <c r="K739" s="7">
        <v>19896.71</v>
      </c>
      <c r="L739" s="5"/>
      <c r="M739" s="7">
        <f t="shared" si="78"/>
        <v>-8387.5300000000007</v>
      </c>
      <c r="N739" s="5"/>
      <c r="O739" s="8">
        <f t="shared" si="79"/>
        <v>-0.42154999999999998</v>
      </c>
      <c r="Q739" s="27"/>
      <c r="R739" s="27"/>
      <c r="S739" s="27"/>
      <c r="T739" s="27"/>
      <c r="U739" s="27"/>
      <c r="V739" s="27" t="s">
        <v>789</v>
      </c>
      <c r="W739" s="27"/>
      <c r="X739" s="27"/>
      <c r="Y739" s="31">
        <v>700</v>
      </c>
    </row>
    <row r="740" spans="1:25" x14ac:dyDescent="0.25">
      <c r="A740" s="1"/>
      <c r="B740" s="1"/>
      <c r="C740" s="1"/>
      <c r="D740" s="1"/>
      <c r="E740" s="1" t="s">
        <v>741</v>
      </c>
      <c r="F740" s="1"/>
      <c r="G740" s="1"/>
      <c r="H740" s="1"/>
      <c r="I740" s="4">
        <f>ROUND(SUM(I736:I739),5)</f>
        <v>13183.78</v>
      </c>
      <c r="J740" s="5"/>
      <c r="K740" s="4">
        <f>ROUND(SUM(K736:K739),5)</f>
        <v>23089.31</v>
      </c>
      <c r="L740" s="5"/>
      <c r="M740" s="4">
        <f t="shared" si="78"/>
        <v>-9905.5300000000007</v>
      </c>
      <c r="N740" s="5"/>
      <c r="O740" s="6">
        <f t="shared" si="79"/>
        <v>-0.42901</v>
      </c>
      <c r="Q740" s="27"/>
      <c r="R740" s="27"/>
      <c r="S740" s="27"/>
      <c r="T740" s="27"/>
      <c r="U740" s="27" t="s">
        <v>790</v>
      </c>
      <c r="V740" s="27"/>
      <c r="W740" s="27"/>
      <c r="X740" s="27"/>
      <c r="Y740" s="30">
        <f>ROUND(Y721+Y725+Y729+Y733+SUM(Y738:Y739),5)</f>
        <v>114050</v>
      </c>
    </row>
    <row r="741" spans="1:25" ht="30" customHeight="1" thickBot="1" x14ac:dyDescent="0.3">
      <c r="A741" s="1"/>
      <c r="B741" s="1"/>
      <c r="C741" s="1"/>
      <c r="D741" s="1"/>
      <c r="E741" s="1" t="s">
        <v>742</v>
      </c>
      <c r="F741" s="1"/>
      <c r="G741" s="1"/>
      <c r="H741" s="1"/>
      <c r="I741" s="7">
        <v>1867.68</v>
      </c>
      <c r="J741" s="5"/>
      <c r="K741" s="7">
        <v>463.91</v>
      </c>
      <c r="L741" s="5"/>
      <c r="M741" s="7">
        <f t="shared" si="78"/>
        <v>1403.77</v>
      </c>
      <c r="N741" s="5"/>
      <c r="O741" s="8">
        <f t="shared" si="79"/>
        <v>3.0259499999999999</v>
      </c>
      <c r="Q741" s="27"/>
      <c r="R741" s="27"/>
      <c r="S741" s="27"/>
      <c r="T741" s="27"/>
      <c r="U741" s="27" t="s">
        <v>791</v>
      </c>
      <c r="V741" s="27"/>
      <c r="W741" s="27"/>
      <c r="X741" s="27"/>
      <c r="Y741" s="30"/>
    </row>
    <row r="742" spans="1:25" x14ac:dyDescent="0.25">
      <c r="A742" s="1"/>
      <c r="B742" s="1"/>
      <c r="C742" s="1"/>
      <c r="D742" s="1" t="s">
        <v>743</v>
      </c>
      <c r="E742" s="1"/>
      <c r="F742" s="1"/>
      <c r="G742" s="1"/>
      <c r="H742" s="1"/>
      <c r="I742" s="4">
        <f>ROUND(SUM(I719:I735)+SUM(I740:I741),5)</f>
        <v>297744.37</v>
      </c>
      <c r="J742" s="5"/>
      <c r="K742" s="4">
        <f>ROUND(SUM(K719:K735)+SUM(K740:K741),5)</f>
        <v>265106.78999999998</v>
      </c>
      <c r="L742" s="5"/>
      <c r="M742" s="4">
        <f t="shared" si="78"/>
        <v>32637.58</v>
      </c>
      <c r="N742" s="5"/>
      <c r="O742" s="6">
        <f t="shared" si="79"/>
        <v>0.12311</v>
      </c>
      <c r="Q742" s="27"/>
      <c r="R742" s="27"/>
      <c r="S742" s="27"/>
      <c r="T742" s="27"/>
      <c r="U742" s="27"/>
      <c r="V742" s="27" t="s">
        <v>792</v>
      </c>
      <c r="W742" s="27"/>
      <c r="X742" s="27"/>
      <c r="Y742" s="30"/>
    </row>
    <row r="743" spans="1:25" ht="30" customHeight="1" thickBot="1" x14ac:dyDescent="0.3">
      <c r="A743" s="1"/>
      <c r="B743" s="1"/>
      <c r="C743" s="1"/>
      <c r="D743" s="1" t="s">
        <v>744</v>
      </c>
      <c r="E743" s="1"/>
      <c r="F743" s="1"/>
      <c r="G743" s="1"/>
      <c r="H743" s="1"/>
      <c r="I743" s="4"/>
      <c r="J743" s="5"/>
      <c r="K743" s="4"/>
      <c r="L743" s="5"/>
      <c r="M743" s="4"/>
      <c r="N743" s="5"/>
      <c r="O743" s="6"/>
      <c r="Q743" s="27"/>
      <c r="R743" s="27"/>
      <c r="S743" s="27"/>
      <c r="T743" s="27"/>
      <c r="U743" s="27"/>
      <c r="V743" s="27"/>
      <c r="W743" s="27" t="s">
        <v>793</v>
      </c>
      <c r="X743" s="27"/>
      <c r="Y743" s="32">
        <v>300</v>
      </c>
    </row>
    <row r="744" spans="1:25" ht="15.75" thickBot="1" x14ac:dyDescent="0.3">
      <c r="A744" s="1"/>
      <c r="B744" s="1"/>
      <c r="C744" s="1"/>
      <c r="D744" s="1"/>
      <c r="E744" s="1" t="s">
        <v>745</v>
      </c>
      <c r="F744" s="1"/>
      <c r="G744" s="1"/>
      <c r="H744" s="1"/>
      <c r="I744" s="4">
        <v>20614.34</v>
      </c>
      <c r="J744" s="5"/>
      <c r="K744" s="4">
        <v>0</v>
      </c>
      <c r="L744" s="5"/>
      <c r="M744" s="4">
        <f t="shared" ref="M744:M749" si="80">ROUND((I744-K744),5)</f>
        <v>20614.34</v>
      </c>
      <c r="N744" s="5"/>
      <c r="O744" s="6">
        <f t="shared" ref="O744:O749" si="81">ROUND(IF(I744=0, IF(K744=0, 0, SIGN(-K744)), IF(K744=0, SIGN(I744), (I744-K744)/ABS(K744))),5)</f>
        <v>1</v>
      </c>
      <c r="Q744" s="27"/>
      <c r="R744" s="27"/>
      <c r="S744" s="27"/>
      <c r="T744" s="27"/>
      <c r="U744" s="27"/>
      <c r="V744" s="27" t="s">
        <v>794</v>
      </c>
      <c r="W744" s="27"/>
      <c r="X744" s="27"/>
      <c r="Y744" s="33">
        <f>ROUND(SUM(Y742:Y743),5)</f>
        <v>300</v>
      </c>
    </row>
    <row r="745" spans="1:25" x14ac:dyDescent="0.25">
      <c r="A745" s="1"/>
      <c r="B745" s="1"/>
      <c r="C745" s="1"/>
      <c r="D745" s="1"/>
      <c r="E745" s="1" t="s">
        <v>746</v>
      </c>
      <c r="F745" s="1"/>
      <c r="G745" s="1"/>
      <c r="H745" s="1"/>
      <c r="I745" s="4">
        <v>3589.38</v>
      </c>
      <c r="J745" s="5"/>
      <c r="K745" s="4">
        <v>0</v>
      </c>
      <c r="L745" s="5"/>
      <c r="M745" s="4">
        <f t="shared" si="80"/>
        <v>3589.38</v>
      </c>
      <c r="N745" s="5"/>
      <c r="O745" s="6">
        <f t="shared" si="81"/>
        <v>1</v>
      </c>
      <c r="Q745" s="27"/>
      <c r="R745" s="27"/>
      <c r="S745" s="27"/>
      <c r="T745" s="27"/>
      <c r="U745" s="27" t="s">
        <v>798</v>
      </c>
      <c r="V745" s="27"/>
      <c r="W745" s="27"/>
      <c r="X745" s="27"/>
      <c r="Y745" s="30">
        <f>ROUND(Y741+Y744,5)</f>
        <v>300</v>
      </c>
    </row>
    <row r="746" spans="1:25" ht="15.75" thickBot="1" x14ac:dyDescent="0.3">
      <c r="A746" s="1"/>
      <c r="B746" s="1"/>
      <c r="C746" s="1"/>
      <c r="D746" s="1"/>
      <c r="E746" s="1" t="s">
        <v>747</v>
      </c>
      <c r="F746" s="1"/>
      <c r="G746" s="1"/>
      <c r="H746" s="1"/>
      <c r="I746" s="4">
        <v>5086.59</v>
      </c>
      <c r="J746" s="5"/>
      <c r="K746" s="4">
        <v>0</v>
      </c>
      <c r="L746" s="5"/>
      <c r="M746" s="4">
        <f t="shared" si="80"/>
        <v>5086.59</v>
      </c>
      <c r="N746" s="5"/>
      <c r="O746" s="6">
        <f t="shared" si="81"/>
        <v>1</v>
      </c>
      <c r="Q746" s="27"/>
      <c r="R746" s="27"/>
      <c r="S746" s="27"/>
      <c r="T746" s="27"/>
      <c r="U746" s="27" t="s">
        <v>868</v>
      </c>
      <c r="V746" s="27"/>
      <c r="W746" s="27"/>
      <c r="X746" s="27"/>
      <c r="Y746" s="31"/>
    </row>
    <row r="747" spans="1:25" x14ac:dyDescent="0.25">
      <c r="A747" s="1"/>
      <c r="B747" s="1"/>
      <c r="C747" s="1"/>
      <c r="D747" s="1"/>
      <c r="E747" s="1" t="s">
        <v>748</v>
      </c>
      <c r="F747" s="1"/>
      <c r="G747" s="1"/>
      <c r="H747" s="1"/>
      <c r="I747" s="4">
        <v>10709.29</v>
      </c>
      <c r="J747" s="5"/>
      <c r="K747" s="4">
        <v>0</v>
      </c>
      <c r="L747" s="5"/>
      <c r="M747" s="4">
        <f t="shared" si="80"/>
        <v>10709.29</v>
      </c>
      <c r="N747" s="5"/>
      <c r="O747" s="6">
        <f t="shared" si="81"/>
        <v>1</v>
      </c>
      <c r="Q747" s="27"/>
      <c r="R747" s="27"/>
      <c r="S747" s="27"/>
      <c r="T747" s="27" t="s">
        <v>799</v>
      </c>
      <c r="U747" s="27"/>
      <c r="V747" s="27"/>
      <c r="W747" s="27"/>
      <c r="X747" s="27"/>
      <c r="Y747" s="30">
        <f>ROUND(Y710+Y716+Y720+Y740+SUM(Y745:Y746),5)</f>
        <v>184508</v>
      </c>
    </row>
    <row r="748" spans="1:25" ht="15.75" thickBot="1" x14ac:dyDescent="0.3">
      <c r="A748" s="1"/>
      <c r="B748" s="1"/>
      <c r="C748" s="1"/>
      <c r="D748" s="1"/>
      <c r="E748" s="1" t="s">
        <v>749</v>
      </c>
      <c r="F748" s="1"/>
      <c r="G748" s="1"/>
      <c r="H748" s="1"/>
      <c r="I748" s="7">
        <v>7431.18</v>
      </c>
      <c r="J748" s="5"/>
      <c r="K748" s="7">
        <v>0</v>
      </c>
      <c r="L748" s="5"/>
      <c r="M748" s="7">
        <f t="shared" si="80"/>
        <v>7431.18</v>
      </c>
      <c r="N748" s="5"/>
      <c r="O748" s="8">
        <f t="shared" si="81"/>
        <v>1</v>
      </c>
      <c r="Q748" s="27"/>
      <c r="R748" s="27"/>
      <c r="S748" s="27"/>
      <c r="T748" s="27" t="s">
        <v>800</v>
      </c>
      <c r="U748" s="27"/>
      <c r="V748" s="27"/>
      <c r="W748" s="27"/>
      <c r="X748" s="27"/>
      <c r="Y748" s="30"/>
    </row>
    <row r="749" spans="1:25" x14ac:dyDescent="0.25">
      <c r="A749" s="1"/>
      <c r="B749" s="1"/>
      <c r="C749" s="1"/>
      <c r="D749" s="1" t="s">
        <v>750</v>
      </c>
      <c r="E749" s="1"/>
      <c r="F749" s="1"/>
      <c r="G749" s="1"/>
      <c r="H749" s="1"/>
      <c r="I749" s="4">
        <f>ROUND(SUM(I743:I748),5)</f>
        <v>47430.78</v>
      </c>
      <c r="J749" s="5"/>
      <c r="K749" s="4">
        <f>ROUND(SUM(K743:K748),5)</f>
        <v>0</v>
      </c>
      <c r="L749" s="5"/>
      <c r="M749" s="4">
        <f t="shared" si="80"/>
        <v>47430.78</v>
      </c>
      <c r="N749" s="5"/>
      <c r="O749" s="6">
        <f t="shared" si="81"/>
        <v>1</v>
      </c>
      <c r="Q749" s="27"/>
      <c r="R749" s="27"/>
      <c r="S749" s="27"/>
      <c r="T749" s="27"/>
      <c r="U749" s="27" t="s">
        <v>801</v>
      </c>
      <c r="V749" s="27"/>
      <c r="W749" s="27"/>
      <c r="X749" s="27"/>
      <c r="Y749" s="30"/>
    </row>
    <row r="750" spans="1:25" ht="30" customHeight="1" x14ac:dyDescent="0.25">
      <c r="A750" s="1"/>
      <c r="B750" s="1"/>
      <c r="C750" s="1"/>
      <c r="D750" s="1" t="s">
        <v>751</v>
      </c>
      <c r="E750" s="1"/>
      <c r="F750" s="1"/>
      <c r="G750" s="1"/>
      <c r="H750" s="1"/>
      <c r="I750" s="4"/>
      <c r="J750" s="5"/>
      <c r="K750" s="4"/>
      <c r="L750" s="5"/>
      <c r="M750" s="4"/>
      <c r="N750" s="5"/>
      <c r="O750" s="6"/>
      <c r="Q750" s="27"/>
      <c r="R750" s="27"/>
      <c r="S750" s="27"/>
      <c r="T750" s="27"/>
      <c r="U750" s="27"/>
      <c r="V750" s="27" t="s">
        <v>802</v>
      </c>
      <c r="W750" s="27"/>
      <c r="X750" s="27"/>
      <c r="Y750" s="30"/>
    </row>
    <row r="751" spans="1:25" x14ac:dyDescent="0.25">
      <c r="A751" s="1"/>
      <c r="B751" s="1"/>
      <c r="C751" s="1"/>
      <c r="D751" s="1"/>
      <c r="E751" s="1" t="s">
        <v>752</v>
      </c>
      <c r="F751" s="1"/>
      <c r="G751" s="1"/>
      <c r="H751" s="1"/>
      <c r="I751" s="4">
        <v>31393.45</v>
      </c>
      <c r="J751" s="5"/>
      <c r="K751" s="4">
        <v>114026.76</v>
      </c>
      <c r="L751" s="5"/>
      <c r="M751" s="4">
        <f t="shared" ref="M751:M756" si="82">ROUND((I751-K751),5)</f>
        <v>-82633.31</v>
      </c>
      <c r="N751" s="5"/>
      <c r="O751" s="6">
        <f t="shared" ref="O751:O756" si="83">ROUND(IF(I751=0, IF(K751=0, 0, SIGN(-K751)), IF(K751=0, SIGN(I751), (I751-K751)/ABS(K751))),5)</f>
        <v>-0.72467999999999999</v>
      </c>
      <c r="Q751" s="27"/>
      <c r="R751" s="27"/>
      <c r="S751" s="27"/>
      <c r="T751" s="27"/>
      <c r="U751" s="27"/>
      <c r="V751" s="27"/>
      <c r="W751" s="27" t="s">
        <v>803</v>
      </c>
      <c r="X751" s="27"/>
      <c r="Y751" s="30">
        <v>34949</v>
      </c>
    </row>
    <row r="752" spans="1:25" ht="15.75" thickBot="1" x14ac:dyDescent="0.3">
      <c r="A752" s="1"/>
      <c r="B752" s="1"/>
      <c r="C752" s="1"/>
      <c r="D752" s="1"/>
      <c r="E752" s="1" t="s">
        <v>753</v>
      </c>
      <c r="F752" s="1"/>
      <c r="G752" s="1"/>
      <c r="H752" s="1"/>
      <c r="I752" s="4">
        <v>26779.97</v>
      </c>
      <c r="J752" s="5"/>
      <c r="K752" s="4">
        <v>35650.58</v>
      </c>
      <c r="L752" s="5"/>
      <c r="M752" s="4">
        <f t="shared" si="82"/>
        <v>-8870.61</v>
      </c>
      <c r="N752" s="5"/>
      <c r="O752" s="6">
        <f t="shared" si="83"/>
        <v>-0.24882000000000001</v>
      </c>
      <c r="Q752" s="27"/>
      <c r="R752" s="27"/>
      <c r="S752" s="27"/>
      <c r="T752" s="27"/>
      <c r="U752" s="27"/>
      <c r="V752" s="27"/>
      <c r="W752" s="27" t="s">
        <v>804</v>
      </c>
      <c r="X752" s="27"/>
      <c r="Y752" s="31">
        <v>4952</v>
      </c>
    </row>
    <row r="753" spans="1:25" x14ac:dyDescent="0.25">
      <c r="A753" s="1"/>
      <c r="B753" s="1"/>
      <c r="C753" s="1"/>
      <c r="D753" s="1"/>
      <c r="E753" s="1" t="s">
        <v>754</v>
      </c>
      <c r="F753" s="1"/>
      <c r="G753" s="1"/>
      <c r="H753" s="1"/>
      <c r="I753" s="4">
        <v>24781.4</v>
      </c>
      <c r="J753" s="5"/>
      <c r="K753" s="4">
        <v>21461.7</v>
      </c>
      <c r="L753" s="5"/>
      <c r="M753" s="4">
        <f t="shared" si="82"/>
        <v>3319.7</v>
      </c>
      <c r="N753" s="5"/>
      <c r="O753" s="6">
        <f t="shared" si="83"/>
        <v>0.15468000000000001</v>
      </c>
      <c r="Q753" s="27"/>
      <c r="R753" s="27"/>
      <c r="S753" s="27"/>
      <c r="T753" s="27"/>
      <c r="U753" s="27"/>
      <c r="V753" s="27" t="s">
        <v>805</v>
      </c>
      <c r="W753" s="27"/>
      <c r="X753" s="27"/>
      <c r="Y753" s="30">
        <f>ROUND(SUM(Y750:Y752),5)</f>
        <v>39901</v>
      </c>
    </row>
    <row r="754" spans="1:25" x14ac:dyDescent="0.25">
      <c r="A754" s="1"/>
      <c r="B754" s="1"/>
      <c r="C754" s="1"/>
      <c r="D754" s="1"/>
      <c r="E754" s="1" t="s">
        <v>755</v>
      </c>
      <c r="F754" s="1"/>
      <c r="G754" s="1"/>
      <c r="H754" s="1"/>
      <c r="I754" s="4">
        <v>32958.400000000001</v>
      </c>
      <c r="J754" s="5"/>
      <c r="K754" s="4">
        <v>31402.43</v>
      </c>
      <c r="L754" s="5"/>
      <c r="M754" s="4">
        <f t="shared" si="82"/>
        <v>1555.97</v>
      </c>
      <c r="N754" s="5"/>
      <c r="O754" s="6">
        <f t="shared" si="83"/>
        <v>4.9549999999999997E-2</v>
      </c>
      <c r="Q754" s="27"/>
      <c r="R754" s="27"/>
      <c r="S754" s="27"/>
      <c r="T754" s="27"/>
      <c r="U754" s="27"/>
      <c r="V754" s="27" t="s">
        <v>807</v>
      </c>
      <c r="W754" s="27"/>
      <c r="X754" s="27"/>
      <c r="Y754" s="30">
        <v>13500</v>
      </c>
    </row>
    <row r="755" spans="1:25" ht="15.75" thickBot="1" x14ac:dyDescent="0.3">
      <c r="A755" s="1"/>
      <c r="B755" s="1"/>
      <c r="C755" s="1"/>
      <c r="D755" s="1"/>
      <c r="E755" s="1" t="s">
        <v>756</v>
      </c>
      <c r="F755" s="1"/>
      <c r="G755" s="1"/>
      <c r="H755" s="1"/>
      <c r="I755" s="7">
        <v>3306.88</v>
      </c>
      <c r="J755" s="5"/>
      <c r="K755" s="7">
        <v>2075.6</v>
      </c>
      <c r="L755" s="5"/>
      <c r="M755" s="7">
        <f t="shared" si="82"/>
        <v>1231.28</v>
      </c>
      <c r="N755" s="5"/>
      <c r="O755" s="8">
        <f t="shared" si="83"/>
        <v>0.59321999999999997</v>
      </c>
      <c r="Q755" s="27"/>
      <c r="R755" s="27"/>
      <c r="S755" s="27"/>
      <c r="T755" s="27"/>
      <c r="U755" s="27"/>
      <c r="V755" s="27" t="s">
        <v>808</v>
      </c>
      <c r="W755" s="27"/>
      <c r="X755" s="27"/>
      <c r="Y755" s="30">
        <v>7050</v>
      </c>
    </row>
    <row r="756" spans="1:25" ht="15.75" thickBot="1" x14ac:dyDescent="0.3">
      <c r="A756" s="1"/>
      <c r="B756" s="1"/>
      <c r="C756" s="1"/>
      <c r="D756" s="1" t="s">
        <v>757</v>
      </c>
      <c r="E756" s="1"/>
      <c r="F756" s="1"/>
      <c r="G756" s="1"/>
      <c r="H756" s="1"/>
      <c r="I756" s="4">
        <f>ROUND(SUM(I750:I755),5)</f>
        <v>119220.1</v>
      </c>
      <c r="J756" s="5"/>
      <c r="K756" s="4">
        <f>ROUND(SUM(K750:K755),5)</f>
        <v>204617.07</v>
      </c>
      <c r="L756" s="5"/>
      <c r="M756" s="4">
        <f t="shared" si="82"/>
        <v>-85396.97</v>
      </c>
      <c r="N756" s="5"/>
      <c r="O756" s="6">
        <f t="shared" si="83"/>
        <v>-0.41735</v>
      </c>
      <c r="Q756" s="27"/>
      <c r="R756" s="27"/>
      <c r="S756" s="27"/>
      <c r="T756" s="27"/>
      <c r="U756" s="27"/>
      <c r="V756" s="27" t="s">
        <v>809</v>
      </c>
      <c r="W756" s="27"/>
      <c r="X756" s="27"/>
      <c r="Y756" s="31">
        <v>33150</v>
      </c>
    </row>
    <row r="757" spans="1:25" ht="30" customHeight="1" x14ac:dyDescent="0.25">
      <c r="A757" s="1"/>
      <c r="B757" s="1"/>
      <c r="C757" s="1"/>
      <c r="D757" s="1" t="s">
        <v>758</v>
      </c>
      <c r="E757" s="1"/>
      <c r="F757" s="1"/>
      <c r="G757" s="1"/>
      <c r="H757" s="1"/>
      <c r="I757" s="4"/>
      <c r="J757" s="5"/>
      <c r="K757" s="4"/>
      <c r="L757" s="5"/>
      <c r="M757" s="4"/>
      <c r="N757" s="5"/>
      <c r="O757" s="6"/>
      <c r="Q757" s="27"/>
      <c r="R757" s="27"/>
      <c r="S757" s="27"/>
      <c r="T757" s="27"/>
      <c r="U757" s="27" t="s">
        <v>811</v>
      </c>
      <c r="V757" s="27"/>
      <c r="W757" s="27"/>
      <c r="X757" s="27"/>
      <c r="Y757" s="30">
        <f>ROUND(Y749+SUM(Y753:Y756),5)</f>
        <v>93601</v>
      </c>
    </row>
    <row r="758" spans="1:25" x14ac:dyDescent="0.25">
      <c r="A758" s="1"/>
      <c r="B758" s="1"/>
      <c r="C758" s="1"/>
      <c r="D758" s="1"/>
      <c r="E758" s="1" t="s">
        <v>759</v>
      </c>
      <c r="F758" s="1"/>
      <c r="G758" s="1"/>
      <c r="H758" s="1"/>
      <c r="I758" s="4"/>
      <c r="J758" s="5"/>
      <c r="K758" s="4"/>
      <c r="L758" s="5"/>
      <c r="M758" s="4"/>
      <c r="N758" s="5"/>
      <c r="O758" s="6"/>
      <c r="Q758" s="27"/>
      <c r="R758" s="27"/>
      <c r="S758" s="27"/>
      <c r="T758" s="27"/>
      <c r="U758" s="27" t="s">
        <v>812</v>
      </c>
      <c r="V758" s="27"/>
      <c r="W758" s="27"/>
      <c r="X758" s="27"/>
      <c r="Y758" s="30"/>
    </row>
    <row r="759" spans="1:25" x14ac:dyDescent="0.25">
      <c r="A759" s="1"/>
      <c r="B759" s="1"/>
      <c r="C759" s="1"/>
      <c r="D759" s="1"/>
      <c r="E759" s="1"/>
      <c r="F759" s="1" t="s">
        <v>760</v>
      </c>
      <c r="G759" s="1"/>
      <c r="H759" s="1"/>
      <c r="I759" s="4">
        <v>27656.63</v>
      </c>
      <c r="J759" s="5"/>
      <c r="K759" s="4">
        <v>32448.98</v>
      </c>
      <c r="L759" s="5"/>
      <c r="M759" s="4">
        <f t="shared" ref="M759:M764" si="84">ROUND((I759-K759),5)</f>
        <v>-4792.3500000000004</v>
      </c>
      <c r="N759" s="5"/>
      <c r="O759" s="6">
        <f t="shared" ref="O759:O764" si="85">ROUND(IF(I759=0, IF(K759=0, 0, SIGN(-K759)), IF(K759=0, SIGN(I759), (I759-K759)/ABS(K759))),5)</f>
        <v>-0.14768999999999999</v>
      </c>
      <c r="Q759" s="27"/>
      <c r="R759" s="27"/>
      <c r="S759" s="27"/>
      <c r="T759" s="27"/>
      <c r="U759" s="27"/>
      <c r="V759" s="27" t="s">
        <v>813</v>
      </c>
      <c r="W759" s="27"/>
      <c r="X759" s="27"/>
      <c r="Y759" s="30"/>
    </row>
    <row r="760" spans="1:25" x14ac:dyDescent="0.25">
      <c r="A760" s="1"/>
      <c r="B760" s="1"/>
      <c r="C760" s="1"/>
      <c r="D760" s="1"/>
      <c r="E760" s="1"/>
      <c r="F760" s="1" t="s">
        <v>761</v>
      </c>
      <c r="G760" s="1"/>
      <c r="H760" s="1"/>
      <c r="I760" s="4">
        <v>15644.92</v>
      </c>
      <c r="J760" s="5"/>
      <c r="K760" s="4">
        <v>16749.28</v>
      </c>
      <c r="L760" s="5"/>
      <c r="M760" s="4">
        <f t="shared" si="84"/>
        <v>-1104.3599999999999</v>
      </c>
      <c r="N760" s="5"/>
      <c r="O760" s="6">
        <f t="shared" si="85"/>
        <v>-6.5930000000000002E-2</v>
      </c>
      <c r="Q760" s="27"/>
      <c r="R760" s="27"/>
      <c r="S760" s="27"/>
      <c r="T760" s="27"/>
      <c r="U760" s="27"/>
      <c r="V760" s="27" t="s">
        <v>814</v>
      </c>
      <c r="W760" s="27"/>
      <c r="X760" s="27"/>
      <c r="Y760" s="30">
        <v>460</v>
      </c>
    </row>
    <row r="761" spans="1:25" x14ac:dyDescent="0.25">
      <c r="A761" s="1"/>
      <c r="B761" s="1"/>
      <c r="C761" s="1"/>
      <c r="D761" s="1"/>
      <c r="E761" s="1"/>
      <c r="F761" s="1" t="s">
        <v>762</v>
      </c>
      <c r="G761" s="1"/>
      <c r="H761" s="1"/>
      <c r="I761" s="4">
        <v>5496.69</v>
      </c>
      <c r="J761" s="5"/>
      <c r="K761" s="4">
        <v>10778</v>
      </c>
      <c r="L761" s="5"/>
      <c r="M761" s="4">
        <f t="shared" si="84"/>
        <v>-5281.31</v>
      </c>
      <c r="N761" s="5"/>
      <c r="O761" s="6">
        <f t="shared" si="85"/>
        <v>-0.49001</v>
      </c>
      <c r="Q761" s="27"/>
      <c r="R761" s="27"/>
      <c r="S761" s="27"/>
      <c r="T761" s="27"/>
      <c r="U761" s="27"/>
      <c r="V761" s="27" t="s">
        <v>815</v>
      </c>
      <c r="W761" s="27"/>
      <c r="X761" s="27"/>
      <c r="Y761" s="30">
        <v>600</v>
      </c>
    </row>
    <row r="762" spans="1:25" x14ac:dyDescent="0.25">
      <c r="A762" s="1"/>
      <c r="B762" s="1"/>
      <c r="C762" s="1"/>
      <c r="D762" s="1"/>
      <c r="E762" s="1"/>
      <c r="F762" s="1" t="s">
        <v>763</v>
      </c>
      <c r="G762" s="1"/>
      <c r="H762" s="1"/>
      <c r="I762" s="4">
        <v>15301.19</v>
      </c>
      <c r="J762" s="5"/>
      <c r="K762" s="4">
        <v>16812.78</v>
      </c>
      <c r="L762" s="5"/>
      <c r="M762" s="4">
        <f t="shared" si="84"/>
        <v>-1511.59</v>
      </c>
      <c r="N762" s="5"/>
      <c r="O762" s="6">
        <f t="shared" si="85"/>
        <v>-8.9910000000000004E-2</v>
      </c>
      <c r="Q762" s="27"/>
      <c r="R762" s="27"/>
      <c r="S762" s="27"/>
      <c r="T762" s="27"/>
      <c r="U762" s="27"/>
      <c r="V762" s="27" t="s">
        <v>816</v>
      </c>
      <c r="W762" s="27"/>
      <c r="X762" s="27"/>
      <c r="Y762" s="30">
        <v>850</v>
      </c>
    </row>
    <row r="763" spans="1:25" ht="15.75" thickBot="1" x14ac:dyDescent="0.3">
      <c r="A763" s="1"/>
      <c r="B763" s="1"/>
      <c r="C763" s="1"/>
      <c r="D763" s="1"/>
      <c r="E763" s="1"/>
      <c r="F763" s="1" t="s">
        <v>764</v>
      </c>
      <c r="G763" s="1"/>
      <c r="H763" s="1"/>
      <c r="I763" s="7">
        <v>0</v>
      </c>
      <c r="J763" s="5"/>
      <c r="K763" s="7">
        <v>312.39999999999998</v>
      </c>
      <c r="L763" s="5"/>
      <c r="M763" s="7">
        <f t="shared" si="84"/>
        <v>-312.39999999999998</v>
      </c>
      <c r="N763" s="5"/>
      <c r="O763" s="8">
        <f t="shared" si="85"/>
        <v>-1</v>
      </c>
      <c r="Q763" s="27"/>
      <c r="R763" s="27"/>
      <c r="S763" s="27"/>
      <c r="T763" s="27"/>
      <c r="U763" s="27"/>
      <c r="V763" s="27" t="s">
        <v>817</v>
      </c>
      <c r="W763" s="27"/>
      <c r="X763" s="27"/>
      <c r="Y763" s="30">
        <v>950</v>
      </c>
    </row>
    <row r="764" spans="1:25" ht="15.75" thickBot="1" x14ac:dyDescent="0.3">
      <c r="A764" s="1"/>
      <c r="B764" s="1"/>
      <c r="C764" s="1"/>
      <c r="D764" s="1"/>
      <c r="E764" s="1" t="s">
        <v>765</v>
      </c>
      <c r="F764" s="1"/>
      <c r="G764" s="1"/>
      <c r="H764" s="1"/>
      <c r="I764" s="4">
        <f>ROUND(SUM(I758:I763),5)</f>
        <v>64099.43</v>
      </c>
      <c r="J764" s="5"/>
      <c r="K764" s="4">
        <f>ROUND(SUM(K758:K763),5)</f>
        <v>77101.440000000002</v>
      </c>
      <c r="L764" s="5"/>
      <c r="M764" s="4">
        <f t="shared" si="84"/>
        <v>-13002.01</v>
      </c>
      <c r="N764" s="5"/>
      <c r="O764" s="6">
        <f t="shared" si="85"/>
        <v>-0.16864000000000001</v>
      </c>
      <c r="Q764" s="27"/>
      <c r="R764" s="27"/>
      <c r="S764" s="27"/>
      <c r="T764" s="27"/>
      <c r="U764" s="27"/>
      <c r="V764" s="27" t="s">
        <v>818</v>
      </c>
      <c r="W764" s="27"/>
      <c r="X764" s="27"/>
      <c r="Y764" s="32">
        <v>67203</v>
      </c>
    </row>
    <row r="765" spans="1:25" ht="30" customHeight="1" thickBot="1" x14ac:dyDescent="0.3">
      <c r="A765" s="1"/>
      <c r="B765" s="1"/>
      <c r="C765" s="1"/>
      <c r="D765" s="1"/>
      <c r="E765" s="1" t="s">
        <v>766</v>
      </c>
      <c r="F765" s="1"/>
      <c r="G765" s="1"/>
      <c r="H765" s="1"/>
      <c r="I765" s="4"/>
      <c r="J765" s="5"/>
      <c r="K765" s="4"/>
      <c r="L765" s="5"/>
      <c r="M765" s="4"/>
      <c r="N765" s="5"/>
      <c r="O765" s="6"/>
      <c r="Q765" s="27"/>
      <c r="R765" s="27"/>
      <c r="S765" s="27"/>
      <c r="T765" s="27"/>
      <c r="U765" s="27" t="s">
        <v>819</v>
      </c>
      <c r="V765" s="27"/>
      <c r="W765" s="27"/>
      <c r="X765" s="27"/>
      <c r="Y765" s="33">
        <f>ROUND(SUM(Y758:Y764),5)</f>
        <v>70063</v>
      </c>
    </row>
    <row r="766" spans="1:25" x14ac:dyDescent="0.25">
      <c r="A766" s="1"/>
      <c r="B766" s="1"/>
      <c r="C766" s="1"/>
      <c r="D766" s="1"/>
      <c r="E766" s="1"/>
      <c r="F766" s="1" t="s">
        <v>767</v>
      </c>
      <c r="G766" s="1"/>
      <c r="H766" s="1"/>
      <c r="I766" s="4">
        <v>1044.8599999999999</v>
      </c>
      <c r="J766" s="5"/>
      <c r="K766" s="4">
        <v>972</v>
      </c>
      <c r="L766" s="5"/>
      <c r="M766" s="4">
        <f>ROUND((I766-K766),5)</f>
        <v>72.86</v>
      </c>
      <c r="N766" s="5"/>
      <c r="O766" s="6">
        <f>ROUND(IF(I766=0, IF(K766=0, 0, SIGN(-K766)), IF(K766=0, SIGN(I766), (I766-K766)/ABS(K766))),5)</f>
        <v>7.4959999999999999E-2</v>
      </c>
      <c r="Q766" s="27"/>
      <c r="R766" s="27"/>
      <c r="S766" s="27"/>
      <c r="T766" s="27" t="s">
        <v>820</v>
      </c>
      <c r="U766" s="27"/>
      <c r="V766" s="27"/>
      <c r="W766" s="27"/>
      <c r="X766" s="27"/>
      <c r="Y766" s="30">
        <f>ROUND(Y748+Y757+Y765,5)</f>
        <v>163664</v>
      </c>
    </row>
    <row r="767" spans="1:25" x14ac:dyDescent="0.25">
      <c r="A767" s="1"/>
      <c r="B767" s="1"/>
      <c r="C767" s="1"/>
      <c r="D767" s="1"/>
      <c r="E767" s="1"/>
      <c r="F767" s="1" t="s">
        <v>768</v>
      </c>
      <c r="G767" s="1"/>
      <c r="H767" s="1"/>
      <c r="I767" s="4">
        <v>0</v>
      </c>
      <c r="J767" s="5"/>
      <c r="K767" s="4">
        <v>0</v>
      </c>
      <c r="L767" s="5"/>
      <c r="M767" s="4">
        <f>ROUND((I767-K767),5)</f>
        <v>0</v>
      </c>
      <c r="N767" s="5"/>
      <c r="O767" s="6">
        <f>ROUND(IF(I767=0, IF(K767=0, 0, SIGN(-K767)), IF(K767=0, SIGN(I767), (I767-K767)/ABS(K767))),5)</f>
        <v>0</v>
      </c>
      <c r="Q767" s="27"/>
      <c r="R767" s="27"/>
      <c r="S767" s="27"/>
      <c r="T767" s="27" t="s">
        <v>821</v>
      </c>
      <c r="U767" s="27"/>
      <c r="V767" s="27"/>
      <c r="W767" s="27"/>
      <c r="X767" s="27"/>
      <c r="Y767" s="30"/>
    </row>
    <row r="768" spans="1:25" ht="15.75" thickBot="1" x14ac:dyDescent="0.3">
      <c r="A768" s="1"/>
      <c r="B768" s="1"/>
      <c r="C768" s="1"/>
      <c r="D768" s="1"/>
      <c r="E768" s="1"/>
      <c r="F768" s="1" t="s">
        <v>769</v>
      </c>
      <c r="G768" s="1"/>
      <c r="H768" s="1"/>
      <c r="I768" s="7">
        <v>790.4</v>
      </c>
      <c r="J768" s="5"/>
      <c r="K768" s="7">
        <v>475.2</v>
      </c>
      <c r="L768" s="5"/>
      <c r="M768" s="7">
        <f>ROUND((I768-K768),5)</f>
        <v>315.2</v>
      </c>
      <c r="N768" s="5"/>
      <c r="O768" s="8">
        <f>ROUND(IF(I768=0, IF(K768=0, 0, SIGN(-K768)), IF(K768=0, SIGN(I768), (I768-K768)/ABS(K768))),5)</f>
        <v>0.6633</v>
      </c>
      <c r="Q768" s="27"/>
      <c r="R768" s="27"/>
      <c r="S768" s="27"/>
      <c r="T768" s="27"/>
      <c r="U768" s="27" t="s">
        <v>822</v>
      </c>
      <c r="V768" s="27"/>
      <c r="W768" s="27"/>
      <c r="X768" s="27"/>
      <c r="Y768" s="30"/>
    </row>
    <row r="769" spans="1:25" x14ac:dyDescent="0.25">
      <c r="A769" s="1"/>
      <c r="B769" s="1"/>
      <c r="C769" s="1"/>
      <c r="D769" s="1"/>
      <c r="E769" s="1" t="s">
        <v>770</v>
      </c>
      <c r="F769" s="1"/>
      <c r="G769" s="1"/>
      <c r="H769" s="1"/>
      <c r="I769" s="4">
        <f>ROUND(SUM(I765:I768),5)</f>
        <v>1835.26</v>
      </c>
      <c r="J769" s="5"/>
      <c r="K769" s="4">
        <f>ROUND(SUM(K765:K768),5)</f>
        <v>1447.2</v>
      </c>
      <c r="L769" s="5"/>
      <c r="M769" s="4">
        <f>ROUND((I769-K769),5)</f>
        <v>388.06</v>
      </c>
      <c r="N769" s="5"/>
      <c r="O769" s="6">
        <f>ROUND(IF(I769=0, IF(K769=0, 0, SIGN(-K769)), IF(K769=0, SIGN(I769), (I769-K769)/ABS(K769))),5)</f>
        <v>0.26815</v>
      </c>
      <c r="Q769" s="27"/>
      <c r="R769" s="27"/>
      <c r="S769" s="27"/>
      <c r="T769" s="27"/>
      <c r="U769" s="27"/>
      <c r="V769" s="27" t="s">
        <v>823</v>
      </c>
      <c r="W769" s="27"/>
      <c r="X769" s="27"/>
      <c r="Y769" s="30">
        <v>40713</v>
      </c>
    </row>
    <row r="770" spans="1:25" ht="30" customHeight="1" x14ac:dyDescent="0.25">
      <c r="A770" s="1"/>
      <c r="B770" s="1"/>
      <c r="C770" s="1"/>
      <c r="D770" s="1"/>
      <c r="E770" s="1" t="s">
        <v>771</v>
      </c>
      <c r="F770" s="1"/>
      <c r="G770" s="1"/>
      <c r="H770" s="1"/>
      <c r="I770" s="4"/>
      <c r="J770" s="5"/>
      <c r="K770" s="4"/>
      <c r="L770" s="5"/>
      <c r="M770" s="4"/>
      <c r="N770" s="5"/>
      <c r="O770" s="6"/>
      <c r="Q770" s="27"/>
      <c r="R770" s="27"/>
      <c r="S770" s="27"/>
      <c r="T770" s="27"/>
      <c r="U770" s="27"/>
      <c r="V770" s="27" t="s">
        <v>824</v>
      </c>
      <c r="W770" s="27"/>
      <c r="X770" s="27"/>
      <c r="Y770" s="30">
        <v>30621</v>
      </c>
    </row>
    <row r="771" spans="1:25" x14ac:dyDescent="0.25">
      <c r="A771" s="1"/>
      <c r="B771" s="1"/>
      <c r="C771" s="1"/>
      <c r="D771" s="1"/>
      <c r="E771" s="1"/>
      <c r="F771" s="1" t="s">
        <v>772</v>
      </c>
      <c r="G771" s="1"/>
      <c r="H771" s="1"/>
      <c r="I771" s="4"/>
      <c r="J771" s="5"/>
      <c r="K771" s="4"/>
      <c r="L771" s="5"/>
      <c r="M771" s="4"/>
      <c r="N771" s="5"/>
      <c r="O771" s="6"/>
      <c r="Q771" s="27"/>
      <c r="R771" s="27"/>
      <c r="S771" s="27"/>
      <c r="T771" s="27"/>
      <c r="U771" s="27"/>
      <c r="V771" s="27" t="s">
        <v>825</v>
      </c>
      <c r="W771" s="27"/>
      <c r="X771" s="27"/>
      <c r="Y771" s="30">
        <v>9895</v>
      </c>
    </row>
    <row r="772" spans="1:25" ht="15.75" thickBot="1" x14ac:dyDescent="0.3">
      <c r="A772" s="1"/>
      <c r="B772" s="1"/>
      <c r="C772" s="1"/>
      <c r="D772" s="1"/>
      <c r="E772" s="1"/>
      <c r="F772" s="1"/>
      <c r="G772" s="1" t="s">
        <v>773</v>
      </c>
      <c r="H772" s="1"/>
      <c r="I772" s="4">
        <v>0</v>
      </c>
      <c r="J772" s="5"/>
      <c r="K772" s="4">
        <v>0</v>
      </c>
      <c r="L772" s="5"/>
      <c r="M772" s="4">
        <f>ROUND((I772-K772),5)</f>
        <v>0</v>
      </c>
      <c r="N772" s="5"/>
      <c r="O772" s="6">
        <f>ROUND(IF(I772=0, IF(K772=0, 0, SIGN(-K772)), IF(K772=0, SIGN(I772), (I772-K772)/ABS(K772))),5)</f>
        <v>0</v>
      </c>
      <c r="Q772" s="27"/>
      <c r="R772" s="27"/>
      <c r="S772" s="27"/>
      <c r="T772" s="27"/>
      <c r="U772" s="27"/>
      <c r="V772" s="27" t="s">
        <v>826</v>
      </c>
      <c r="W772" s="27"/>
      <c r="X772" s="27"/>
      <c r="Y772" s="31">
        <v>13745</v>
      </c>
    </row>
    <row r="773" spans="1:25" x14ac:dyDescent="0.25">
      <c r="A773" s="1"/>
      <c r="B773" s="1"/>
      <c r="C773" s="1"/>
      <c r="D773" s="1"/>
      <c r="E773" s="1"/>
      <c r="F773" s="1"/>
      <c r="G773" s="1" t="s">
        <v>774</v>
      </c>
      <c r="H773" s="1"/>
      <c r="I773" s="4">
        <v>10970.39</v>
      </c>
      <c r="J773" s="5"/>
      <c r="K773" s="4">
        <v>9860.3700000000008</v>
      </c>
      <c r="L773" s="5"/>
      <c r="M773" s="4">
        <f>ROUND((I773-K773),5)</f>
        <v>1110.02</v>
      </c>
      <c r="N773" s="5"/>
      <c r="O773" s="6">
        <f>ROUND(IF(I773=0, IF(K773=0, 0, SIGN(-K773)), IF(K773=0, SIGN(I773), (I773-K773)/ABS(K773))),5)</f>
        <v>0.11257</v>
      </c>
      <c r="Q773" s="27"/>
      <c r="R773" s="27"/>
      <c r="S773" s="27"/>
      <c r="T773" s="27"/>
      <c r="U773" s="27" t="s">
        <v>828</v>
      </c>
      <c r="V773" s="27"/>
      <c r="W773" s="27"/>
      <c r="X773" s="27"/>
      <c r="Y773" s="30">
        <f>ROUND(SUM(Y768:Y772),5)</f>
        <v>94974</v>
      </c>
    </row>
    <row r="774" spans="1:25" ht="15.75" thickBot="1" x14ac:dyDescent="0.3">
      <c r="A774" s="1"/>
      <c r="B774" s="1"/>
      <c r="C774" s="1"/>
      <c r="D774" s="1"/>
      <c r="E774" s="1"/>
      <c r="F774" s="1"/>
      <c r="G774" s="1" t="s">
        <v>775</v>
      </c>
      <c r="H774" s="1"/>
      <c r="I774" s="7">
        <v>46248.86</v>
      </c>
      <c r="J774" s="5"/>
      <c r="K774" s="7">
        <v>41747.39</v>
      </c>
      <c r="L774" s="5"/>
      <c r="M774" s="7">
        <f>ROUND((I774-K774),5)</f>
        <v>4501.47</v>
      </c>
      <c r="N774" s="5"/>
      <c r="O774" s="8">
        <f>ROUND(IF(I774=0, IF(K774=0, 0, SIGN(-K774)), IF(K774=0, SIGN(I774), (I774-K774)/ABS(K774))),5)</f>
        <v>0.10783</v>
      </c>
      <c r="Q774" s="27"/>
      <c r="R774" s="27"/>
      <c r="S774" s="27"/>
      <c r="T774" s="27"/>
      <c r="U774" s="27" t="s">
        <v>829</v>
      </c>
      <c r="V774" s="27"/>
      <c r="W774" s="27"/>
      <c r="X774" s="27"/>
      <c r="Y774" s="30"/>
    </row>
    <row r="775" spans="1:25" x14ac:dyDescent="0.25">
      <c r="A775" s="1"/>
      <c r="B775" s="1"/>
      <c r="C775" s="1"/>
      <c r="D775" s="1"/>
      <c r="E775" s="1"/>
      <c r="F775" s="1" t="s">
        <v>776</v>
      </c>
      <c r="G775" s="1"/>
      <c r="H775" s="1"/>
      <c r="I775" s="4">
        <f>ROUND(SUM(I771:I774),5)</f>
        <v>57219.25</v>
      </c>
      <c r="J775" s="5"/>
      <c r="K775" s="4">
        <f>ROUND(SUM(K771:K774),5)</f>
        <v>51607.76</v>
      </c>
      <c r="L775" s="5"/>
      <c r="M775" s="4">
        <f>ROUND((I775-K775),5)</f>
        <v>5611.49</v>
      </c>
      <c r="N775" s="5"/>
      <c r="O775" s="6">
        <f>ROUND(IF(I775=0, IF(K775=0, 0, SIGN(-K775)), IF(K775=0, SIGN(I775), (I775-K775)/ABS(K775))),5)</f>
        <v>0.10872999999999999</v>
      </c>
      <c r="Q775" s="27"/>
      <c r="R775" s="27"/>
      <c r="S775" s="27"/>
      <c r="T775" s="27"/>
      <c r="U775" s="27"/>
      <c r="V775" s="27" t="s">
        <v>830</v>
      </c>
      <c r="W775" s="27"/>
      <c r="X775" s="27"/>
      <c r="Y775" s="30">
        <v>47356</v>
      </c>
    </row>
    <row r="776" spans="1:25" ht="30" customHeight="1" x14ac:dyDescent="0.25">
      <c r="A776" s="1"/>
      <c r="B776" s="1"/>
      <c r="C776" s="1"/>
      <c r="D776" s="1"/>
      <c r="E776" s="1"/>
      <c r="F776" s="1" t="s">
        <v>777</v>
      </c>
      <c r="G776" s="1"/>
      <c r="H776" s="1"/>
      <c r="I776" s="4"/>
      <c r="J776" s="5"/>
      <c r="K776" s="4"/>
      <c r="L776" s="5"/>
      <c r="M776" s="4"/>
      <c r="N776" s="5"/>
      <c r="O776" s="6"/>
      <c r="Q776" s="27"/>
      <c r="R776" s="27"/>
      <c r="S776" s="27"/>
      <c r="T776" s="27"/>
      <c r="U776" s="27"/>
      <c r="V776" s="27" t="s">
        <v>831</v>
      </c>
      <c r="W776" s="27"/>
      <c r="X776" s="27"/>
      <c r="Y776" s="30">
        <v>21282</v>
      </c>
    </row>
    <row r="777" spans="1:25" x14ac:dyDescent="0.25">
      <c r="A777" s="1"/>
      <c r="B777" s="1"/>
      <c r="C777" s="1"/>
      <c r="D777" s="1"/>
      <c r="E777" s="1"/>
      <c r="F777" s="1"/>
      <c r="G777" s="1" t="s">
        <v>778</v>
      </c>
      <c r="H777" s="1"/>
      <c r="I777" s="4">
        <v>8514.7000000000007</v>
      </c>
      <c r="J777" s="5"/>
      <c r="K777" s="4">
        <v>8124.75</v>
      </c>
      <c r="L777" s="5"/>
      <c r="M777" s="4">
        <f>ROUND((I777-K777),5)</f>
        <v>389.95</v>
      </c>
      <c r="N777" s="5"/>
      <c r="O777" s="6">
        <f>ROUND(IF(I777=0, IF(K777=0, 0, SIGN(-K777)), IF(K777=0, SIGN(I777), (I777-K777)/ABS(K777))),5)</f>
        <v>4.8000000000000001E-2</v>
      </c>
      <c r="Q777" s="27"/>
      <c r="R777" s="27"/>
      <c r="S777" s="27"/>
      <c r="T777" s="27"/>
      <c r="U777" s="27"/>
      <c r="V777" s="27" t="s">
        <v>832</v>
      </c>
      <c r="W777" s="27"/>
      <c r="X777" s="27"/>
      <c r="Y777" s="30">
        <v>8517</v>
      </c>
    </row>
    <row r="778" spans="1:25" ht="15.75" thickBot="1" x14ac:dyDescent="0.3">
      <c r="A778" s="1"/>
      <c r="B778" s="1"/>
      <c r="C778" s="1"/>
      <c r="D778" s="1"/>
      <c r="E778" s="1"/>
      <c r="F778" s="1"/>
      <c r="G778" s="1" t="s">
        <v>779</v>
      </c>
      <c r="H778" s="1"/>
      <c r="I778" s="7">
        <v>12986.9</v>
      </c>
      <c r="J778" s="5"/>
      <c r="K778" s="7">
        <v>12598.84</v>
      </c>
      <c r="L778" s="5"/>
      <c r="M778" s="7">
        <f>ROUND((I778-K778),5)</f>
        <v>388.06</v>
      </c>
      <c r="N778" s="5"/>
      <c r="O778" s="8">
        <f>ROUND(IF(I778=0, IF(K778=0, 0, SIGN(-K778)), IF(K778=0, SIGN(I778), (I778-K778)/ABS(K778))),5)</f>
        <v>3.0800000000000001E-2</v>
      </c>
      <c r="Q778" s="27"/>
      <c r="R778" s="27"/>
      <c r="S778" s="27"/>
      <c r="T778" s="27"/>
      <c r="U778" s="27"/>
      <c r="V778" s="27" t="s">
        <v>833</v>
      </c>
      <c r="W778" s="27"/>
      <c r="X778" s="27"/>
      <c r="Y778" s="31">
        <v>13222</v>
      </c>
    </row>
    <row r="779" spans="1:25" x14ac:dyDescent="0.25">
      <c r="A779" s="1"/>
      <c r="B779" s="1"/>
      <c r="C779" s="1"/>
      <c r="D779" s="1"/>
      <c r="E779" s="1"/>
      <c r="F779" s="1" t="s">
        <v>780</v>
      </c>
      <c r="G779" s="1"/>
      <c r="H779" s="1"/>
      <c r="I779" s="4">
        <f>ROUND(SUM(I776:I778),5)</f>
        <v>21501.599999999999</v>
      </c>
      <c r="J779" s="5"/>
      <c r="K779" s="4">
        <f>ROUND(SUM(K776:K778),5)</f>
        <v>20723.59</v>
      </c>
      <c r="L779" s="5"/>
      <c r="M779" s="4">
        <f>ROUND((I779-K779),5)</f>
        <v>778.01</v>
      </c>
      <c r="N779" s="5"/>
      <c r="O779" s="6">
        <f>ROUND(IF(I779=0, IF(K779=0, 0, SIGN(-K779)), IF(K779=0, SIGN(I779), (I779-K779)/ABS(K779))),5)</f>
        <v>3.7539999999999997E-2</v>
      </c>
      <c r="Q779" s="27"/>
      <c r="R779" s="27"/>
      <c r="S779" s="27"/>
      <c r="T779" s="27"/>
      <c r="U779" s="27" t="s">
        <v>835</v>
      </c>
      <c r="V779" s="27"/>
      <c r="W779" s="27"/>
      <c r="X779" s="27"/>
      <c r="Y779" s="30">
        <f>ROUND(SUM(Y774:Y778),5)</f>
        <v>90377</v>
      </c>
    </row>
    <row r="780" spans="1:25" ht="30" customHeight="1" x14ac:dyDescent="0.25">
      <c r="A780" s="1"/>
      <c r="B780" s="1"/>
      <c r="C780" s="1"/>
      <c r="D780" s="1"/>
      <c r="E780" s="1"/>
      <c r="F780" s="1" t="s">
        <v>781</v>
      </c>
      <c r="G780" s="1"/>
      <c r="H780" s="1"/>
      <c r="I780" s="4"/>
      <c r="J780" s="5"/>
      <c r="K780" s="4"/>
      <c r="L780" s="5"/>
      <c r="M780" s="4"/>
      <c r="N780" s="5"/>
      <c r="O780" s="6"/>
      <c r="Q780" s="27"/>
      <c r="R780" s="27"/>
      <c r="S780" s="27"/>
      <c r="T780" s="27"/>
      <c r="U780" s="27" t="s">
        <v>836</v>
      </c>
      <c r="V780" s="27"/>
      <c r="W780" s="27"/>
      <c r="X780" s="27"/>
      <c r="Y780" s="30"/>
    </row>
    <row r="781" spans="1:25" x14ac:dyDescent="0.25">
      <c r="A781" s="1"/>
      <c r="B781" s="1"/>
      <c r="C781" s="1"/>
      <c r="D781" s="1"/>
      <c r="E781" s="1"/>
      <c r="F781" s="1"/>
      <c r="G781" s="1" t="s">
        <v>782</v>
      </c>
      <c r="H781" s="1"/>
      <c r="I781" s="4">
        <v>6736.49</v>
      </c>
      <c r="J781" s="5"/>
      <c r="K781" s="4">
        <v>5548.85</v>
      </c>
      <c r="L781" s="5"/>
      <c r="M781" s="4">
        <f>ROUND((I781-K781),5)</f>
        <v>1187.6400000000001</v>
      </c>
      <c r="N781" s="5"/>
      <c r="O781" s="6">
        <f>ROUND(IF(I781=0, IF(K781=0, 0, SIGN(-K781)), IF(K781=0, SIGN(I781), (I781-K781)/ABS(K781))),5)</f>
        <v>0.21403</v>
      </c>
      <c r="Q781" s="27"/>
      <c r="R781" s="27"/>
      <c r="S781" s="27"/>
      <c r="T781" s="27"/>
      <c r="U781" s="27"/>
      <c r="V781" s="27" t="s">
        <v>837</v>
      </c>
      <c r="W781" s="27"/>
      <c r="X781" s="27"/>
      <c r="Y781" s="30">
        <v>4776</v>
      </c>
    </row>
    <row r="782" spans="1:25" ht="15.75" thickBot="1" x14ac:dyDescent="0.3">
      <c r="A782" s="1"/>
      <c r="B782" s="1"/>
      <c r="C782" s="1"/>
      <c r="D782" s="1"/>
      <c r="E782" s="1"/>
      <c r="F782" s="1"/>
      <c r="G782" s="1" t="s">
        <v>783</v>
      </c>
      <c r="H782" s="1"/>
      <c r="I782" s="7">
        <v>12099.86</v>
      </c>
      <c r="J782" s="5"/>
      <c r="K782" s="7">
        <v>10477.879999999999</v>
      </c>
      <c r="L782" s="5"/>
      <c r="M782" s="7">
        <f>ROUND((I782-K782),5)</f>
        <v>1621.98</v>
      </c>
      <c r="N782" s="5"/>
      <c r="O782" s="8">
        <f>ROUND(IF(I782=0, IF(K782=0, 0, SIGN(-K782)), IF(K782=0, SIGN(I782), (I782-K782)/ABS(K782))),5)</f>
        <v>0.15479999999999999</v>
      </c>
      <c r="Q782" s="27"/>
      <c r="R782" s="27"/>
      <c r="S782" s="27"/>
      <c r="T782" s="27"/>
      <c r="U782" s="27"/>
      <c r="V782" s="27" t="s">
        <v>838</v>
      </c>
      <c r="W782" s="27"/>
      <c r="X782" s="27"/>
      <c r="Y782" s="30">
        <v>1500</v>
      </c>
    </row>
    <row r="783" spans="1:25" x14ac:dyDescent="0.25">
      <c r="A783" s="1"/>
      <c r="B783" s="1"/>
      <c r="C783" s="1"/>
      <c r="D783" s="1"/>
      <c r="E783" s="1"/>
      <c r="F783" s="1" t="s">
        <v>784</v>
      </c>
      <c r="G783" s="1"/>
      <c r="H783" s="1"/>
      <c r="I783" s="4">
        <f>ROUND(SUM(I780:I782),5)</f>
        <v>18836.349999999999</v>
      </c>
      <c r="J783" s="5"/>
      <c r="K783" s="4">
        <f>ROUND(SUM(K780:K782),5)</f>
        <v>16026.73</v>
      </c>
      <c r="L783" s="5"/>
      <c r="M783" s="4">
        <f>ROUND((I783-K783),5)</f>
        <v>2809.62</v>
      </c>
      <c r="N783" s="5"/>
      <c r="O783" s="6">
        <f>ROUND(IF(I783=0, IF(K783=0, 0, SIGN(-K783)), IF(K783=0, SIGN(I783), (I783-K783)/ABS(K783))),5)</f>
        <v>0.17530999999999999</v>
      </c>
      <c r="Q783" s="27"/>
      <c r="R783" s="27"/>
      <c r="S783" s="27"/>
      <c r="T783" s="27"/>
      <c r="U783" s="27"/>
      <c r="V783" s="27" t="s">
        <v>839</v>
      </c>
      <c r="W783" s="27"/>
      <c r="X783" s="27"/>
      <c r="Y783" s="30">
        <v>1500</v>
      </c>
    </row>
    <row r="784" spans="1:25" ht="30" customHeight="1" x14ac:dyDescent="0.25">
      <c r="A784" s="1"/>
      <c r="B784" s="1"/>
      <c r="C784" s="1"/>
      <c r="D784" s="1"/>
      <c r="E784" s="1"/>
      <c r="F784" s="1" t="s">
        <v>785</v>
      </c>
      <c r="G784" s="1"/>
      <c r="H784" s="1"/>
      <c r="I784" s="4"/>
      <c r="J784" s="5"/>
      <c r="K784" s="4"/>
      <c r="L784" s="5"/>
      <c r="M784" s="4"/>
      <c r="N784" s="5"/>
      <c r="O784" s="6"/>
      <c r="Q784" s="27"/>
      <c r="R784" s="27"/>
      <c r="S784" s="27"/>
      <c r="T784" s="27"/>
      <c r="U784" s="27"/>
      <c r="V784" s="27" t="s">
        <v>840</v>
      </c>
      <c r="W784" s="27"/>
      <c r="X784" s="27"/>
      <c r="Y784" s="30">
        <v>1440</v>
      </c>
    </row>
    <row r="785" spans="1:25" ht="15.75" thickBot="1" x14ac:dyDescent="0.3">
      <c r="A785" s="1"/>
      <c r="B785" s="1"/>
      <c r="C785" s="1"/>
      <c r="D785" s="1"/>
      <c r="E785" s="1"/>
      <c r="F785" s="1"/>
      <c r="G785" s="1" t="s">
        <v>786</v>
      </c>
      <c r="H785" s="1"/>
      <c r="I785" s="4">
        <v>4122.01</v>
      </c>
      <c r="J785" s="5"/>
      <c r="K785" s="4">
        <v>5004.09</v>
      </c>
      <c r="L785" s="5"/>
      <c r="M785" s="4">
        <f>ROUND((I785-K785),5)</f>
        <v>-882.08</v>
      </c>
      <c r="N785" s="5"/>
      <c r="O785" s="6">
        <f>ROUND(IF(I785=0, IF(K785=0, 0, SIGN(-K785)), IF(K785=0, SIGN(I785), (I785-K785)/ABS(K785))),5)</f>
        <v>-0.17627000000000001</v>
      </c>
      <c r="Q785" s="27"/>
      <c r="R785" s="27"/>
      <c r="S785" s="27"/>
      <c r="T785" s="27"/>
      <c r="U785" s="27"/>
      <c r="V785" s="27" t="s">
        <v>841</v>
      </c>
      <c r="W785" s="27"/>
      <c r="X785" s="27"/>
      <c r="Y785" s="31">
        <v>4992</v>
      </c>
    </row>
    <row r="786" spans="1:25" ht="15.75" thickBot="1" x14ac:dyDescent="0.3">
      <c r="A786" s="1"/>
      <c r="B786" s="1"/>
      <c r="C786" s="1"/>
      <c r="D786" s="1"/>
      <c r="E786" s="1"/>
      <c r="F786" s="1"/>
      <c r="G786" s="1" t="s">
        <v>787</v>
      </c>
      <c r="H786" s="1"/>
      <c r="I786" s="7">
        <v>12117.42</v>
      </c>
      <c r="J786" s="5"/>
      <c r="K786" s="7">
        <v>18294.38</v>
      </c>
      <c r="L786" s="5"/>
      <c r="M786" s="7">
        <f>ROUND((I786-K786),5)</f>
        <v>-6176.96</v>
      </c>
      <c r="N786" s="5"/>
      <c r="O786" s="8">
        <f>ROUND(IF(I786=0, IF(K786=0, 0, SIGN(-K786)), IF(K786=0, SIGN(I786), (I786-K786)/ABS(K786))),5)</f>
        <v>-0.33764</v>
      </c>
      <c r="Q786" s="27"/>
      <c r="R786" s="27"/>
      <c r="S786" s="27"/>
      <c r="T786" s="27"/>
      <c r="U786" s="27" t="s">
        <v>842</v>
      </c>
      <c r="V786" s="27"/>
      <c r="W786" s="27"/>
      <c r="X786" s="27"/>
      <c r="Y786" s="30">
        <f>ROUND(SUM(Y780:Y785),5)</f>
        <v>14208</v>
      </c>
    </row>
    <row r="787" spans="1:25" x14ac:dyDescent="0.25">
      <c r="A787" s="1"/>
      <c r="B787" s="1"/>
      <c r="C787" s="1"/>
      <c r="D787" s="1"/>
      <c r="E787" s="1"/>
      <c r="F787" s="1" t="s">
        <v>788</v>
      </c>
      <c r="G787" s="1"/>
      <c r="H787" s="1"/>
      <c r="I787" s="4">
        <f>ROUND(SUM(I784:I786),5)</f>
        <v>16239.43</v>
      </c>
      <c r="J787" s="5"/>
      <c r="K787" s="4">
        <f>ROUND(SUM(K784:K786),5)</f>
        <v>23298.47</v>
      </c>
      <c r="L787" s="5"/>
      <c r="M787" s="4">
        <f>ROUND((I787-K787),5)</f>
        <v>-7059.04</v>
      </c>
      <c r="N787" s="5"/>
      <c r="O787" s="6">
        <f>ROUND(IF(I787=0, IF(K787=0, 0, SIGN(-K787)), IF(K787=0, SIGN(I787), (I787-K787)/ABS(K787))),5)</f>
        <v>-0.30298000000000003</v>
      </c>
      <c r="Q787" s="27"/>
      <c r="R787" s="27"/>
      <c r="S787" s="27"/>
      <c r="T787" s="27"/>
      <c r="U787" s="27" t="s">
        <v>843</v>
      </c>
      <c r="V787" s="27"/>
      <c r="W787" s="27"/>
      <c r="X787" s="27"/>
      <c r="Y787" s="30"/>
    </row>
    <row r="788" spans="1:25" ht="30" customHeight="1" thickBot="1" x14ac:dyDescent="0.3">
      <c r="A788" s="1"/>
      <c r="B788" s="1"/>
      <c r="C788" s="1"/>
      <c r="D788" s="1"/>
      <c r="E788" s="1"/>
      <c r="F788" s="1" t="s">
        <v>789</v>
      </c>
      <c r="G788" s="1"/>
      <c r="H788" s="1"/>
      <c r="I788" s="7">
        <v>1699.66</v>
      </c>
      <c r="J788" s="5"/>
      <c r="K788" s="7">
        <v>1013</v>
      </c>
      <c r="L788" s="5"/>
      <c r="M788" s="7">
        <f>ROUND((I788-K788),5)</f>
        <v>686.66</v>
      </c>
      <c r="N788" s="5"/>
      <c r="O788" s="8">
        <f>ROUND(IF(I788=0, IF(K788=0, 0, SIGN(-K788)), IF(K788=0, SIGN(I788), (I788-K788)/ABS(K788))),5)</f>
        <v>0.67784999999999995</v>
      </c>
      <c r="Q788" s="27"/>
      <c r="R788" s="27"/>
      <c r="S788" s="27"/>
      <c r="T788" s="27"/>
      <c r="U788" s="27"/>
      <c r="V788" s="27" t="s">
        <v>844</v>
      </c>
      <c r="W788" s="27"/>
      <c r="X788" s="27"/>
      <c r="Y788" s="30">
        <v>4178</v>
      </c>
    </row>
    <row r="789" spans="1:25" x14ac:dyDescent="0.25">
      <c r="A789" s="1"/>
      <c r="B789" s="1"/>
      <c r="C789" s="1"/>
      <c r="D789" s="1"/>
      <c r="E789" s="1" t="s">
        <v>790</v>
      </c>
      <c r="F789" s="1"/>
      <c r="G789" s="1"/>
      <c r="H789" s="1"/>
      <c r="I789" s="4">
        <f>ROUND(I770+I775+I779+I783+SUM(I787:I788),5)</f>
        <v>115496.29</v>
      </c>
      <c r="J789" s="5"/>
      <c r="K789" s="4">
        <f>ROUND(K770+K775+K779+K783+SUM(K787:K788),5)</f>
        <v>112669.55</v>
      </c>
      <c r="L789" s="5"/>
      <c r="M789" s="4">
        <f>ROUND((I789-K789),5)</f>
        <v>2826.74</v>
      </c>
      <c r="N789" s="5"/>
      <c r="O789" s="6">
        <f>ROUND(IF(I789=0, IF(K789=0, 0, SIGN(-K789)), IF(K789=0, SIGN(I789), (I789-K789)/ABS(K789))),5)</f>
        <v>2.5090000000000001E-2</v>
      </c>
      <c r="Q789" s="27"/>
      <c r="R789" s="27"/>
      <c r="S789" s="27"/>
      <c r="T789" s="27"/>
      <c r="U789" s="27"/>
      <c r="V789" s="27" t="s">
        <v>845</v>
      </c>
      <c r="W789" s="27"/>
      <c r="X789" s="27"/>
      <c r="Y789" s="30"/>
    </row>
    <row r="790" spans="1:25" ht="30" customHeight="1" x14ac:dyDescent="0.25">
      <c r="A790" s="1"/>
      <c r="B790" s="1"/>
      <c r="C790" s="1"/>
      <c r="D790" s="1"/>
      <c r="E790" s="1" t="s">
        <v>791</v>
      </c>
      <c r="F790" s="1"/>
      <c r="G790" s="1"/>
      <c r="H790" s="1"/>
      <c r="I790" s="4"/>
      <c r="J790" s="5"/>
      <c r="K790" s="4"/>
      <c r="L790" s="5"/>
      <c r="M790" s="4"/>
      <c r="N790" s="5"/>
      <c r="O790" s="6"/>
      <c r="Q790" s="27"/>
      <c r="R790" s="27"/>
      <c r="S790" s="27"/>
      <c r="T790" s="27"/>
      <c r="U790" s="27"/>
      <c r="V790" s="27" t="s">
        <v>846</v>
      </c>
      <c r="W790" s="27"/>
      <c r="X790" s="27"/>
      <c r="Y790" s="30">
        <v>800</v>
      </c>
    </row>
    <row r="791" spans="1:25" ht="15.75" thickBot="1" x14ac:dyDescent="0.3">
      <c r="A791" s="1"/>
      <c r="B791" s="1"/>
      <c r="C791" s="1"/>
      <c r="D791" s="1"/>
      <c r="E791" s="1"/>
      <c r="F791" s="1" t="s">
        <v>792</v>
      </c>
      <c r="G791" s="1"/>
      <c r="H791" s="1"/>
      <c r="I791" s="4"/>
      <c r="J791" s="5"/>
      <c r="K791" s="4"/>
      <c r="L791" s="5"/>
      <c r="M791" s="4"/>
      <c r="N791" s="5"/>
      <c r="O791" s="6"/>
      <c r="Q791" s="27"/>
      <c r="R791" s="27"/>
      <c r="S791" s="27"/>
      <c r="T791" s="27"/>
      <c r="U791" s="27"/>
      <c r="V791" s="27" t="s">
        <v>847</v>
      </c>
      <c r="W791" s="27"/>
      <c r="X791" s="27"/>
      <c r="Y791" s="31">
        <v>3275</v>
      </c>
    </row>
    <row r="792" spans="1:25" ht="15.75" thickBot="1" x14ac:dyDescent="0.3">
      <c r="A792" s="1"/>
      <c r="B792" s="1"/>
      <c r="C792" s="1"/>
      <c r="D792" s="1"/>
      <c r="E792" s="1"/>
      <c r="F792" s="1"/>
      <c r="G792" s="1" t="s">
        <v>793</v>
      </c>
      <c r="H792" s="1"/>
      <c r="I792" s="7">
        <v>226.21</v>
      </c>
      <c r="J792" s="5"/>
      <c r="K792" s="7">
        <v>388.88</v>
      </c>
      <c r="L792" s="5"/>
      <c r="M792" s="7">
        <f>ROUND((I792-K792),5)</f>
        <v>-162.66999999999999</v>
      </c>
      <c r="N792" s="5"/>
      <c r="O792" s="8">
        <f>ROUND(IF(I792=0, IF(K792=0, 0, SIGN(-K792)), IF(K792=0, SIGN(I792), (I792-K792)/ABS(K792))),5)</f>
        <v>-0.41830000000000001</v>
      </c>
      <c r="Q792" s="27"/>
      <c r="R792" s="27"/>
      <c r="S792" s="27"/>
      <c r="T792" s="27"/>
      <c r="U792" s="27" t="s">
        <v>848</v>
      </c>
      <c r="V792" s="27"/>
      <c r="W792" s="27"/>
      <c r="X792" s="27"/>
      <c r="Y792" s="30">
        <f>ROUND(SUM(Y787:Y791),5)</f>
        <v>8253</v>
      </c>
    </row>
    <row r="793" spans="1:25" x14ac:dyDescent="0.25">
      <c r="A793" s="1"/>
      <c r="B793" s="1"/>
      <c r="C793" s="1"/>
      <c r="D793" s="1"/>
      <c r="E793" s="1"/>
      <c r="F793" s="1" t="s">
        <v>794</v>
      </c>
      <c r="G793" s="1"/>
      <c r="H793" s="1"/>
      <c r="I793" s="4">
        <f>ROUND(SUM(I791:I792),5)</f>
        <v>226.21</v>
      </c>
      <c r="J793" s="5"/>
      <c r="K793" s="4">
        <f>ROUND(SUM(K791:K792),5)</f>
        <v>388.88</v>
      </c>
      <c r="L793" s="5"/>
      <c r="M793" s="4">
        <f>ROUND((I793-K793),5)</f>
        <v>-162.66999999999999</v>
      </c>
      <c r="N793" s="5"/>
      <c r="O793" s="6">
        <f>ROUND(IF(I793=0, IF(K793=0, 0, SIGN(-K793)), IF(K793=0, SIGN(I793), (I793-K793)/ABS(K793))),5)</f>
        <v>-0.41830000000000001</v>
      </c>
      <c r="Q793" s="27"/>
      <c r="R793" s="27"/>
      <c r="S793" s="27"/>
      <c r="T793" s="27"/>
      <c r="U793" s="27" t="s">
        <v>849</v>
      </c>
      <c r="V793" s="27"/>
      <c r="W793" s="27"/>
      <c r="X793" s="27"/>
      <c r="Y793" s="30"/>
    </row>
    <row r="794" spans="1:25" ht="30" customHeight="1" x14ac:dyDescent="0.25">
      <c r="A794" s="1"/>
      <c r="B794" s="1"/>
      <c r="C794" s="1"/>
      <c r="D794" s="1"/>
      <c r="E794" s="1"/>
      <c r="F794" s="1" t="s">
        <v>795</v>
      </c>
      <c r="G794" s="1"/>
      <c r="H794" s="1"/>
      <c r="I794" s="4"/>
      <c r="J794" s="5"/>
      <c r="K794" s="4"/>
      <c r="L794" s="5"/>
      <c r="M794" s="4"/>
      <c r="N794" s="5"/>
      <c r="O794" s="6"/>
      <c r="Q794" s="27"/>
      <c r="R794" s="27"/>
      <c r="S794" s="27"/>
      <c r="T794" s="27"/>
      <c r="U794" s="27"/>
      <c r="V794" s="27" t="s">
        <v>850</v>
      </c>
      <c r="W794" s="27"/>
      <c r="X794" s="27"/>
      <c r="Y794" s="30">
        <v>5903</v>
      </c>
    </row>
    <row r="795" spans="1:25" ht="15.75" thickBot="1" x14ac:dyDescent="0.3">
      <c r="A795" s="1"/>
      <c r="B795" s="1"/>
      <c r="C795" s="1"/>
      <c r="D795" s="1"/>
      <c r="E795" s="1"/>
      <c r="F795" s="1"/>
      <c r="G795" s="1" t="s">
        <v>796</v>
      </c>
      <c r="H795" s="1"/>
      <c r="I795" s="9">
        <v>0</v>
      </c>
      <c r="J795" s="5"/>
      <c r="K795" s="9">
        <v>2.66</v>
      </c>
      <c r="L795" s="5"/>
      <c r="M795" s="9">
        <f>ROUND((I795-K795),5)</f>
        <v>-2.66</v>
      </c>
      <c r="N795" s="5"/>
      <c r="O795" s="10">
        <f>ROUND(IF(I795=0, IF(K795=0, 0, SIGN(-K795)), IF(K795=0, SIGN(I795), (I795-K795)/ABS(K795))),5)</f>
        <v>-1</v>
      </c>
      <c r="Q795" s="27"/>
      <c r="R795" s="27"/>
      <c r="S795" s="27"/>
      <c r="T795" s="27"/>
      <c r="U795" s="27"/>
      <c r="V795" s="27" t="s">
        <v>851</v>
      </c>
      <c r="W795" s="27"/>
      <c r="X795" s="27"/>
      <c r="Y795" s="30">
        <v>760</v>
      </c>
    </row>
    <row r="796" spans="1:25" ht="15.75" thickBot="1" x14ac:dyDescent="0.3">
      <c r="A796" s="1"/>
      <c r="B796" s="1"/>
      <c r="C796" s="1"/>
      <c r="D796" s="1"/>
      <c r="E796" s="1"/>
      <c r="F796" s="1" t="s">
        <v>797</v>
      </c>
      <c r="G796" s="1"/>
      <c r="H796" s="1"/>
      <c r="I796" s="13">
        <f>ROUND(SUM(I794:I795),5)</f>
        <v>0</v>
      </c>
      <c r="J796" s="5"/>
      <c r="K796" s="13">
        <f>ROUND(SUM(K794:K795),5)</f>
        <v>2.66</v>
      </c>
      <c r="L796" s="5"/>
      <c r="M796" s="13">
        <f>ROUND((I796-K796),5)</f>
        <v>-2.66</v>
      </c>
      <c r="N796" s="5"/>
      <c r="O796" s="14">
        <f>ROUND(IF(I796=0, IF(K796=0, 0, SIGN(-K796)), IF(K796=0, SIGN(I796), (I796-K796)/ABS(K796))),5)</f>
        <v>-1</v>
      </c>
      <c r="Q796" s="27"/>
      <c r="R796" s="27"/>
      <c r="S796" s="27"/>
      <c r="T796" s="27"/>
      <c r="U796" s="27"/>
      <c r="V796" s="27" t="s">
        <v>852</v>
      </c>
      <c r="W796" s="27"/>
      <c r="X796" s="27"/>
      <c r="Y796" s="30">
        <v>7850</v>
      </c>
    </row>
    <row r="797" spans="1:25" ht="30" customHeight="1" thickBot="1" x14ac:dyDescent="0.3">
      <c r="A797" s="1"/>
      <c r="B797" s="1"/>
      <c r="C797" s="1"/>
      <c r="D797" s="1"/>
      <c r="E797" s="1" t="s">
        <v>798</v>
      </c>
      <c r="F797" s="1"/>
      <c r="G797" s="1"/>
      <c r="H797" s="1"/>
      <c r="I797" s="11">
        <f>ROUND(I790+I793+I796,5)</f>
        <v>226.21</v>
      </c>
      <c r="J797" s="5"/>
      <c r="K797" s="11">
        <f>ROUND(K790+K793+K796,5)</f>
        <v>391.54</v>
      </c>
      <c r="L797" s="5"/>
      <c r="M797" s="11">
        <f>ROUND((I797-K797),5)</f>
        <v>-165.33</v>
      </c>
      <c r="N797" s="5"/>
      <c r="O797" s="12">
        <f>ROUND(IF(I797=0, IF(K797=0, 0, SIGN(-K797)), IF(K797=0, SIGN(I797), (I797-K797)/ABS(K797))),5)</f>
        <v>-0.42226000000000002</v>
      </c>
      <c r="Q797" s="27"/>
      <c r="R797" s="27"/>
      <c r="S797" s="27"/>
      <c r="T797" s="27"/>
      <c r="U797" s="27"/>
      <c r="V797" s="27" t="s">
        <v>853</v>
      </c>
      <c r="W797" s="27"/>
      <c r="X797" s="27"/>
      <c r="Y797" s="32">
        <v>2380</v>
      </c>
    </row>
    <row r="798" spans="1:25" ht="30" customHeight="1" thickBot="1" x14ac:dyDescent="0.3">
      <c r="A798" s="1"/>
      <c r="B798" s="1"/>
      <c r="C798" s="1"/>
      <c r="D798" s="1" t="s">
        <v>799</v>
      </c>
      <c r="E798" s="1"/>
      <c r="F798" s="1"/>
      <c r="G798" s="1"/>
      <c r="H798" s="1"/>
      <c r="I798" s="4">
        <f>ROUND(I757+I764+I769+I789+I797,5)</f>
        <v>181657.19</v>
      </c>
      <c r="J798" s="5"/>
      <c r="K798" s="4">
        <f>ROUND(K757+K764+K769+K789+K797,5)</f>
        <v>191609.73</v>
      </c>
      <c r="L798" s="5"/>
      <c r="M798" s="4">
        <f>ROUND((I798-K798),5)</f>
        <v>-9952.5400000000009</v>
      </c>
      <c r="N798" s="5"/>
      <c r="O798" s="6">
        <f>ROUND(IF(I798=0, IF(K798=0, 0, SIGN(-K798)), IF(K798=0, SIGN(I798), (I798-K798)/ABS(K798))),5)</f>
        <v>-5.194E-2</v>
      </c>
      <c r="Q798" s="27"/>
      <c r="R798" s="27"/>
      <c r="S798" s="27"/>
      <c r="T798" s="27"/>
      <c r="U798" s="27" t="s">
        <v>854</v>
      </c>
      <c r="V798" s="27"/>
      <c r="W798" s="27"/>
      <c r="X798" s="27"/>
      <c r="Y798" s="34">
        <f>ROUND(SUM(Y793:Y797),5)</f>
        <v>16893</v>
      </c>
    </row>
    <row r="799" spans="1:25" ht="30" customHeight="1" thickBot="1" x14ac:dyDescent="0.3">
      <c r="A799" s="1"/>
      <c r="B799" s="1"/>
      <c r="C799" s="1"/>
      <c r="D799" s="1" t="s">
        <v>800</v>
      </c>
      <c r="E799" s="1"/>
      <c r="F799" s="1"/>
      <c r="G799" s="1"/>
      <c r="H799" s="1"/>
      <c r="I799" s="4"/>
      <c r="J799" s="5"/>
      <c r="K799" s="4"/>
      <c r="L799" s="5"/>
      <c r="M799" s="4"/>
      <c r="N799" s="5"/>
      <c r="O799" s="6"/>
      <c r="Q799" s="27"/>
      <c r="R799" s="27"/>
      <c r="S799" s="27"/>
      <c r="T799" s="27" t="s">
        <v>855</v>
      </c>
      <c r="U799" s="27"/>
      <c r="V799" s="27"/>
      <c r="W799" s="27"/>
      <c r="X799" s="27"/>
      <c r="Y799" s="34">
        <f>ROUND(Y767+Y773+Y779+Y786+Y792+Y798,5)</f>
        <v>224705</v>
      </c>
    </row>
    <row r="800" spans="1:25" ht="15.75" thickBot="1" x14ac:dyDescent="0.3">
      <c r="A800" s="1"/>
      <c r="B800" s="1"/>
      <c r="C800" s="1"/>
      <c r="D800" s="1"/>
      <c r="E800" s="1" t="s">
        <v>801</v>
      </c>
      <c r="F800" s="1"/>
      <c r="G800" s="1"/>
      <c r="H800" s="1"/>
      <c r="I800" s="4"/>
      <c r="J800" s="5"/>
      <c r="K800" s="4"/>
      <c r="L800" s="5"/>
      <c r="M800" s="4"/>
      <c r="N800" s="5"/>
      <c r="O800" s="6"/>
      <c r="Q800" s="27"/>
      <c r="R800" s="27"/>
      <c r="S800" s="27" t="s">
        <v>857</v>
      </c>
      <c r="T800" s="27"/>
      <c r="U800" s="27"/>
      <c r="V800" s="27"/>
      <c r="W800" s="27"/>
      <c r="X800" s="27"/>
      <c r="Y800" s="34">
        <f>ROUND(Y276+Y437+Y441+Y448+Y508+Y586+Y628+Y634+Y675+Y696+Y702+Y709+Y747+Y766+Y799,5)</f>
        <v>7418698</v>
      </c>
    </row>
    <row r="801" spans="1:25" ht="15.75" thickBot="1" x14ac:dyDescent="0.3">
      <c r="A801" s="1"/>
      <c r="B801" s="1"/>
      <c r="C801" s="1"/>
      <c r="D801" s="1"/>
      <c r="E801" s="1"/>
      <c r="F801" s="1" t="s">
        <v>802</v>
      </c>
      <c r="G801" s="1"/>
      <c r="H801" s="1"/>
      <c r="I801" s="4"/>
      <c r="J801" s="5"/>
      <c r="K801" s="4"/>
      <c r="L801" s="5"/>
      <c r="M801" s="4"/>
      <c r="N801" s="5"/>
      <c r="O801" s="6"/>
      <c r="Q801" s="27" t="s">
        <v>858</v>
      </c>
      <c r="R801" s="27"/>
      <c r="S801" s="27"/>
      <c r="T801" s="27"/>
      <c r="U801" s="27"/>
      <c r="V801" s="27"/>
      <c r="W801" s="27"/>
      <c r="X801" s="27"/>
      <c r="Y801" s="35">
        <f>ROUND(Y275-Y800,5)</f>
        <v>17781</v>
      </c>
    </row>
    <row r="802" spans="1:25" ht="15.75" thickTop="1" x14ac:dyDescent="0.25">
      <c r="A802" s="1"/>
      <c r="B802" s="1"/>
      <c r="C802" s="1"/>
      <c r="D802" s="1"/>
      <c r="E802" s="1"/>
      <c r="F802" s="1"/>
      <c r="G802" s="1" t="s">
        <v>803</v>
      </c>
      <c r="H802" s="1"/>
      <c r="I802" s="4">
        <v>28232.73</v>
      </c>
      <c r="J802" s="5"/>
      <c r="K802" s="4">
        <v>42586.76</v>
      </c>
      <c r="L802" s="5"/>
      <c r="M802" s="4">
        <f t="shared" ref="M802:M810" si="86">ROUND((I802-K802),5)</f>
        <v>-14354.03</v>
      </c>
      <c r="N802" s="5"/>
      <c r="O802" s="6">
        <f t="shared" ref="O802:O810" si="87">ROUND(IF(I802=0, IF(K802=0, 0, SIGN(-K802)), IF(K802=0, SIGN(I802), (I802-K802)/ABS(K802))),5)</f>
        <v>-0.33705000000000002</v>
      </c>
    </row>
    <row r="803" spans="1:25" ht="15.75" thickBot="1" x14ac:dyDescent="0.3">
      <c r="A803" s="1"/>
      <c r="B803" s="1"/>
      <c r="C803" s="1"/>
      <c r="D803" s="1"/>
      <c r="E803" s="1"/>
      <c r="F803" s="1"/>
      <c r="G803" s="1" t="s">
        <v>804</v>
      </c>
      <c r="H803" s="1"/>
      <c r="I803" s="7">
        <v>8891.31</v>
      </c>
      <c r="J803" s="5"/>
      <c r="K803" s="7">
        <v>6008.5</v>
      </c>
      <c r="L803" s="5"/>
      <c r="M803" s="7">
        <f t="shared" si="86"/>
        <v>2882.81</v>
      </c>
      <c r="N803" s="5"/>
      <c r="O803" s="8">
        <f t="shared" si="87"/>
        <v>0.47978999999999999</v>
      </c>
    </row>
    <row r="804" spans="1:25" x14ac:dyDescent="0.25">
      <c r="A804" s="1"/>
      <c r="B804" s="1"/>
      <c r="C804" s="1"/>
      <c r="D804" s="1"/>
      <c r="E804" s="1"/>
      <c r="F804" s="1" t="s">
        <v>805</v>
      </c>
      <c r="G804" s="1"/>
      <c r="H804" s="1"/>
      <c r="I804" s="4">
        <f>ROUND(SUM(I801:I803),5)</f>
        <v>37124.04</v>
      </c>
      <c r="J804" s="5"/>
      <c r="K804" s="4">
        <f>ROUND(SUM(K801:K803),5)</f>
        <v>48595.26</v>
      </c>
      <c r="L804" s="5"/>
      <c r="M804" s="4">
        <f t="shared" si="86"/>
        <v>-11471.22</v>
      </c>
      <c r="N804" s="5"/>
      <c r="O804" s="6">
        <f t="shared" si="87"/>
        <v>-0.23605999999999999</v>
      </c>
    </row>
    <row r="805" spans="1:25" ht="30" customHeight="1" x14ac:dyDescent="0.25">
      <c r="A805" s="1"/>
      <c r="B805" s="1"/>
      <c r="C805" s="1"/>
      <c r="D805" s="1"/>
      <c r="E805" s="1"/>
      <c r="F805" s="1" t="s">
        <v>806</v>
      </c>
      <c r="G805" s="1"/>
      <c r="H805" s="1"/>
      <c r="I805" s="4">
        <v>0</v>
      </c>
      <c r="J805" s="5"/>
      <c r="K805" s="4">
        <v>10020</v>
      </c>
      <c r="L805" s="5"/>
      <c r="M805" s="4">
        <f t="shared" si="86"/>
        <v>-10020</v>
      </c>
      <c r="N805" s="5"/>
      <c r="O805" s="6">
        <f t="shared" si="87"/>
        <v>-1</v>
      </c>
    </row>
    <row r="806" spans="1:25" x14ac:dyDescent="0.25">
      <c r="A806" s="1"/>
      <c r="B806" s="1"/>
      <c r="C806" s="1"/>
      <c r="D806" s="1"/>
      <c r="E806" s="1"/>
      <c r="F806" s="1" t="s">
        <v>807</v>
      </c>
      <c r="G806" s="1"/>
      <c r="H806" s="1"/>
      <c r="I806" s="4">
        <v>18354.349999999999</v>
      </c>
      <c r="J806" s="5"/>
      <c r="K806" s="4">
        <v>18901.28</v>
      </c>
      <c r="L806" s="5"/>
      <c r="M806" s="4">
        <f t="shared" si="86"/>
        <v>-546.92999999999995</v>
      </c>
      <c r="N806" s="5"/>
      <c r="O806" s="6">
        <f t="shared" si="87"/>
        <v>-2.894E-2</v>
      </c>
    </row>
    <row r="807" spans="1:25" x14ac:dyDescent="0.25">
      <c r="A807" s="1"/>
      <c r="B807" s="1"/>
      <c r="C807" s="1"/>
      <c r="D807" s="1"/>
      <c r="E807" s="1"/>
      <c r="F807" s="1" t="s">
        <v>808</v>
      </c>
      <c r="G807" s="1"/>
      <c r="H807" s="1"/>
      <c r="I807" s="4">
        <v>9063.0300000000007</v>
      </c>
      <c r="J807" s="5"/>
      <c r="K807" s="4">
        <v>34135.4</v>
      </c>
      <c r="L807" s="5"/>
      <c r="M807" s="4">
        <f t="shared" si="86"/>
        <v>-25072.37</v>
      </c>
      <c r="N807" s="5"/>
      <c r="O807" s="6">
        <f t="shared" si="87"/>
        <v>-0.73450000000000004</v>
      </c>
    </row>
    <row r="808" spans="1:25" x14ac:dyDescent="0.25">
      <c r="A808" s="1"/>
      <c r="B808" s="1"/>
      <c r="C808" s="1"/>
      <c r="D808" s="1"/>
      <c r="E808" s="1"/>
      <c r="F808" s="1" t="s">
        <v>809</v>
      </c>
      <c r="G808" s="1"/>
      <c r="H808" s="1"/>
      <c r="I808" s="4">
        <v>45959.4</v>
      </c>
      <c r="J808" s="5"/>
      <c r="K808" s="4">
        <v>35770.99</v>
      </c>
      <c r="L808" s="5"/>
      <c r="M808" s="4">
        <f t="shared" si="86"/>
        <v>10188.41</v>
      </c>
      <c r="N808" s="5"/>
      <c r="O808" s="6">
        <f t="shared" si="87"/>
        <v>0.28482000000000002</v>
      </c>
    </row>
    <row r="809" spans="1:25" ht="15.75" thickBot="1" x14ac:dyDescent="0.3">
      <c r="A809" s="1"/>
      <c r="B809" s="1"/>
      <c r="C809" s="1"/>
      <c r="D809" s="1"/>
      <c r="E809" s="1"/>
      <c r="F809" s="1" t="s">
        <v>810</v>
      </c>
      <c r="G809" s="1"/>
      <c r="H809" s="1"/>
      <c r="I809" s="7">
        <v>199.11</v>
      </c>
      <c r="J809" s="5"/>
      <c r="K809" s="7">
        <v>2090</v>
      </c>
      <c r="L809" s="5"/>
      <c r="M809" s="7">
        <f t="shared" si="86"/>
        <v>-1890.89</v>
      </c>
      <c r="N809" s="5"/>
      <c r="O809" s="8">
        <f t="shared" si="87"/>
        <v>-0.90473000000000003</v>
      </c>
    </row>
    <row r="810" spans="1:25" x14ac:dyDescent="0.25">
      <c r="A810" s="1"/>
      <c r="B810" s="1"/>
      <c r="C810" s="1"/>
      <c r="D810" s="1"/>
      <c r="E810" s="1" t="s">
        <v>811</v>
      </c>
      <c r="F810" s="1"/>
      <c r="G810" s="1"/>
      <c r="H810" s="1"/>
      <c r="I810" s="4">
        <f>ROUND(I800+SUM(I804:I809),5)</f>
        <v>110699.93</v>
      </c>
      <c r="J810" s="5"/>
      <c r="K810" s="4">
        <f>ROUND(K800+SUM(K804:K809),5)</f>
        <v>149512.93</v>
      </c>
      <c r="L810" s="5"/>
      <c r="M810" s="4">
        <f t="shared" si="86"/>
        <v>-38813</v>
      </c>
      <c r="N810" s="5"/>
      <c r="O810" s="6">
        <f t="shared" si="87"/>
        <v>-0.2596</v>
      </c>
    </row>
    <row r="811" spans="1:25" ht="30" customHeight="1" x14ac:dyDescent="0.25">
      <c r="A811" s="1"/>
      <c r="B811" s="1"/>
      <c r="C811" s="1"/>
      <c r="D811" s="1"/>
      <c r="E811" s="1" t="s">
        <v>812</v>
      </c>
      <c r="F811" s="1"/>
      <c r="G811" s="1"/>
      <c r="H811" s="1"/>
      <c r="I811" s="4"/>
      <c r="J811" s="5"/>
      <c r="K811" s="4"/>
      <c r="L811" s="5"/>
      <c r="M811" s="4"/>
      <c r="N811" s="5"/>
      <c r="O811" s="6"/>
    </row>
    <row r="812" spans="1:25" x14ac:dyDescent="0.25">
      <c r="A812" s="1"/>
      <c r="B812" s="1"/>
      <c r="C812" s="1"/>
      <c r="D812" s="1"/>
      <c r="E812" s="1"/>
      <c r="F812" s="1" t="s">
        <v>813</v>
      </c>
      <c r="G812" s="1"/>
      <c r="H812" s="1"/>
      <c r="I812" s="4">
        <v>25073.4</v>
      </c>
      <c r="J812" s="5"/>
      <c r="K812" s="4">
        <v>18479.09</v>
      </c>
      <c r="L812" s="5"/>
      <c r="M812" s="4">
        <f t="shared" ref="M812:M819" si="88">ROUND((I812-K812),5)</f>
        <v>6594.31</v>
      </c>
      <c r="N812" s="5"/>
      <c r="O812" s="6">
        <f t="shared" ref="O812:O819" si="89">ROUND(IF(I812=0, IF(K812=0, 0, SIGN(-K812)), IF(K812=0, SIGN(I812), (I812-K812)/ABS(K812))),5)</f>
        <v>0.35685</v>
      </c>
    </row>
    <row r="813" spans="1:25" x14ac:dyDescent="0.25">
      <c r="A813" s="1"/>
      <c r="B813" s="1"/>
      <c r="C813" s="1"/>
      <c r="D813" s="1"/>
      <c r="E813" s="1"/>
      <c r="F813" s="1" t="s">
        <v>814</v>
      </c>
      <c r="G813" s="1"/>
      <c r="H813" s="1"/>
      <c r="I813" s="4">
        <v>311</v>
      </c>
      <c r="J813" s="5"/>
      <c r="K813" s="4">
        <v>1825.31</v>
      </c>
      <c r="L813" s="5"/>
      <c r="M813" s="4">
        <f t="shared" si="88"/>
        <v>-1514.31</v>
      </c>
      <c r="N813" s="5"/>
      <c r="O813" s="6">
        <f t="shared" si="89"/>
        <v>-0.82962000000000002</v>
      </c>
    </row>
    <row r="814" spans="1:25" x14ac:dyDescent="0.25">
      <c r="A814" s="1"/>
      <c r="B814" s="1"/>
      <c r="C814" s="1"/>
      <c r="D814" s="1"/>
      <c r="E814" s="1"/>
      <c r="F814" s="1" t="s">
        <v>815</v>
      </c>
      <c r="G814" s="1"/>
      <c r="H814" s="1"/>
      <c r="I814" s="4">
        <v>705.11</v>
      </c>
      <c r="J814" s="5"/>
      <c r="K814" s="4">
        <v>1410.56</v>
      </c>
      <c r="L814" s="5"/>
      <c r="M814" s="4">
        <f t="shared" si="88"/>
        <v>-705.45</v>
      </c>
      <c r="N814" s="5"/>
      <c r="O814" s="6">
        <f t="shared" si="89"/>
        <v>-0.50012000000000001</v>
      </c>
    </row>
    <row r="815" spans="1:25" x14ac:dyDescent="0.25">
      <c r="A815" s="1"/>
      <c r="B815" s="1"/>
      <c r="C815" s="1"/>
      <c r="D815" s="1"/>
      <c r="E815" s="1"/>
      <c r="F815" s="1" t="s">
        <v>816</v>
      </c>
      <c r="G815" s="1"/>
      <c r="H815" s="1"/>
      <c r="I815" s="4">
        <v>1390.53</v>
      </c>
      <c r="J815" s="5"/>
      <c r="K815" s="4">
        <v>3577.25</v>
      </c>
      <c r="L815" s="5"/>
      <c r="M815" s="4">
        <f t="shared" si="88"/>
        <v>-2186.7199999999998</v>
      </c>
      <c r="N815" s="5"/>
      <c r="O815" s="6">
        <f t="shared" si="89"/>
        <v>-0.61129</v>
      </c>
    </row>
    <row r="816" spans="1:25" x14ac:dyDescent="0.25">
      <c r="A816" s="1"/>
      <c r="B816" s="1"/>
      <c r="C816" s="1"/>
      <c r="D816" s="1"/>
      <c r="E816" s="1"/>
      <c r="F816" s="1" t="s">
        <v>817</v>
      </c>
      <c r="G816" s="1"/>
      <c r="H816" s="1"/>
      <c r="I816" s="4">
        <v>900.36</v>
      </c>
      <c r="J816" s="5"/>
      <c r="K816" s="4">
        <v>2131.5700000000002</v>
      </c>
      <c r="L816" s="5"/>
      <c r="M816" s="4">
        <f t="shared" si="88"/>
        <v>-1231.21</v>
      </c>
      <c r="N816" s="5"/>
      <c r="O816" s="6">
        <f t="shared" si="89"/>
        <v>-0.57760999999999996</v>
      </c>
    </row>
    <row r="817" spans="1:15" ht="15.75" thickBot="1" x14ac:dyDescent="0.3">
      <c r="A817" s="1"/>
      <c r="B817" s="1"/>
      <c r="C817" s="1"/>
      <c r="D817" s="1"/>
      <c r="E817" s="1"/>
      <c r="F817" s="1" t="s">
        <v>818</v>
      </c>
      <c r="G817" s="1"/>
      <c r="H817" s="1"/>
      <c r="I817" s="9">
        <v>35008.550000000003</v>
      </c>
      <c r="J817" s="5"/>
      <c r="K817" s="9">
        <v>43602.93</v>
      </c>
      <c r="L817" s="5"/>
      <c r="M817" s="9">
        <f t="shared" si="88"/>
        <v>-8594.3799999999992</v>
      </c>
      <c r="N817" s="5"/>
      <c r="O817" s="10">
        <f t="shared" si="89"/>
        <v>-0.19711000000000001</v>
      </c>
    </row>
    <row r="818" spans="1:15" ht="15.75" thickBot="1" x14ac:dyDescent="0.3">
      <c r="A818" s="1"/>
      <c r="B818" s="1"/>
      <c r="C818" s="1"/>
      <c r="D818" s="1"/>
      <c r="E818" s="1" t="s">
        <v>819</v>
      </c>
      <c r="F818" s="1"/>
      <c r="G818" s="1"/>
      <c r="H818" s="1"/>
      <c r="I818" s="11">
        <f>ROUND(SUM(I811:I817),5)</f>
        <v>63388.95</v>
      </c>
      <c r="J818" s="5"/>
      <c r="K818" s="11">
        <f>ROUND(SUM(K811:K817),5)</f>
        <v>71026.710000000006</v>
      </c>
      <c r="L818" s="5"/>
      <c r="M818" s="11">
        <f t="shared" si="88"/>
        <v>-7637.76</v>
      </c>
      <c r="N818" s="5"/>
      <c r="O818" s="12">
        <f t="shared" si="89"/>
        <v>-0.10753</v>
      </c>
    </row>
    <row r="819" spans="1:15" ht="30" customHeight="1" x14ac:dyDescent="0.25">
      <c r="A819" s="1"/>
      <c r="B819" s="1"/>
      <c r="C819" s="1"/>
      <c r="D819" s="1" t="s">
        <v>820</v>
      </c>
      <c r="E819" s="1"/>
      <c r="F819" s="1"/>
      <c r="G819" s="1"/>
      <c r="H819" s="1"/>
      <c r="I819" s="4">
        <f>ROUND(I799+I810+I818,5)</f>
        <v>174088.88</v>
      </c>
      <c r="J819" s="5"/>
      <c r="K819" s="4">
        <f>ROUND(K799+K810+K818,5)</f>
        <v>220539.64</v>
      </c>
      <c r="L819" s="5"/>
      <c r="M819" s="4">
        <f t="shared" si="88"/>
        <v>-46450.76</v>
      </c>
      <c r="N819" s="5"/>
      <c r="O819" s="6">
        <f t="shared" si="89"/>
        <v>-0.21062</v>
      </c>
    </row>
    <row r="820" spans="1:15" ht="30" customHeight="1" x14ac:dyDescent="0.25">
      <c r="A820" s="1"/>
      <c r="B820" s="1"/>
      <c r="C820" s="1"/>
      <c r="D820" s="1" t="s">
        <v>821</v>
      </c>
      <c r="E820" s="1"/>
      <c r="F820" s="1"/>
      <c r="G820" s="1"/>
      <c r="H820" s="1"/>
      <c r="I820" s="4"/>
      <c r="J820" s="5"/>
      <c r="K820" s="4"/>
      <c r="L820" s="5"/>
      <c r="M820" s="4"/>
      <c r="N820" s="5"/>
      <c r="O820" s="6"/>
    </row>
    <row r="821" spans="1:15" x14ac:dyDescent="0.25">
      <c r="A821" s="1"/>
      <c r="B821" s="1"/>
      <c r="C821" s="1"/>
      <c r="D821" s="1"/>
      <c r="E821" s="1" t="s">
        <v>822</v>
      </c>
      <c r="F821" s="1"/>
      <c r="G821" s="1"/>
      <c r="H821" s="1"/>
      <c r="I821" s="4"/>
      <c r="J821" s="5"/>
      <c r="K821" s="4"/>
      <c r="L821" s="5"/>
      <c r="M821" s="4"/>
      <c r="N821" s="5"/>
      <c r="O821" s="6"/>
    </row>
    <row r="822" spans="1:15" x14ac:dyDescent="0.25">
      <c r="A822" s="1"/>
      <c r="B822" s="1"/>
      <c r="C822" s="1"/>
      <c r="D822" s="1"/>
      <c r="E822" s="1"/>
      <c r="F822" s="1" t="s">
        <v>823</v>
      </c>
      <c r="G822" s="1"/>
      <c r="H822" s="1"/>
      <c r="I822" s="4">
        <v>34142.480000000003</v>
      </c>
      <c r="J822" s="5"/>
      <c r="K822" s="4">
        <v>46444.07</v>
      </c>
      <c r="L822" s="5"/>
      <c r="M822" s="4">
        <f t="shared" ref="M822:M827" si="90">ROUND((I822-K822),5)</f>
        <v>-12301.59</v>
      </c>
      <c r="N822" s="5"/>
      <c r="O822" s="6">
        <f t="shared" ref="O822:O827" si="91">ROUND(IF(I822=0, IF(K822=0, 0, SIGN(-K822)), IF(K822=0, SIGN(I822), (I822-K822)/ABS(K822))),5)</f>
        <v>-0.26486999999999999</v>
      </c>
    </row>
    <row r="823" spans="1:15" x14ac:dyDescent="0.25">
      <c r="A823" s="1"/>
      <c r="B823" s="1"/>
      <c r="C823" s="1"/>
      <c r="D823" s="1"/>
      <c r="E823" s="1"/>
      <c r="F823" s="1" t="s">
        <v>824</v>
      </c>
      <c r="G823" s="1"/>
      <c r="H823" s="1"/>
      <c r="I823" s="4">
        <v>23972.51</v>
      </c>
      <c r="J823" s="5"/>
      <c r="K823" s="4">
        <v>30691.29</v>
      </c>
      <c r="L823" s="5"/>
      <c r="M823" s="4">
        <f t="shared" si="90"/>
        <v>-6718.78</v>
      </c>
      <c r="N823" s="5"/>
      <c r="O823" s="6">
        <f t="shared" si="91"/>
        <v>-0.21890999999999999</v>
      </c>
    </row>
    <row r="824" spans="1:15" x14ac:dyDescent="0.25">
      <c r="A824" s="1"/>
      <c r="B824" s="1"/>
      <c r="C824" s="1"/>
      <c r="D824" s="1"/>
      <c r="E824" s="1"/>
      <c r="F824" s="1" t="s">
        <v>825</v>
      </c>
      <c r="G824" s="1"/>
      <c r="H824" s="1"/>
      <c r="I824" s="4">
        <v>4463.37</v>
      </c>
      <c r="J824" s="5"/>
      <c r="K824" s="4">
        <v>10985.39</v>
      </c>
      <c r="L824" s="5"/>
      <c r="M824" s="4">
        <f t="shared" si="90"/>
        <v>-6522.02</v>
      </c>
      <c r="N824" s="5"/>
      <c r="O824" s="6">
        <f t="shared" si="91"/>
        <v>-0.59370000000000001</v>
      </c>
    </row>
    <row r="825" spans="1:15" x14ac:dyDescent="0.25">
      <c r="A825" s="1"/>
      <c r="B825" s="1"/>
      <c r="C825" s="1"/>
      <c r="D825" s="1"/>
      <c r="E825" s="1"/>
      <c r="F825" s="1" t="s">
        <v>826</v>
      </c>
      <c r="G825" s="1"/>
      <c r="H825" s="1"/>
      <c r="I825" s="4">
        <v>12228.65</v>
      </c>
      <c r="J825" s="5"/>
      <c r="K825" s="4">
        <v>15329.94</v>
      </c>
      <c r="L825" s="5"/>
      <c r="M825" s="4">
        <f t="shared" si="90"/>
        <v>-3101.29</v>
      </c>
      <c r="N825" s="5"/>
      <c r="O825" s="6">
        <f t="shared" si="91"/>
        <v>-0.20230000000000001</v>
      </c>
    </row>
    <row r="826" spans="1:15" ht="15.75" thickBot="1" x14ac:dyDescent="0.3">
      <c r="A826" s="1"/>
      <c r="B826" s="1"/>
      <c r="C826" s="1"/>
      <c r="D826" s="1"/>
      <c r="E826" s="1"/>
      <c r="F826" s="1" t="s">
        <v>827</v>
      </c>
      <c r="G826" s="1"/>
      <c r="H826" s="1"/>
      <c r="I826" s="7">
        <v>0</v>
      </c>
      <c r="J826" s="5"/>
      <c r="K826" s="7">
        <v>-486.13</v>
      </c>
      <c r="L826" s="5"/>
      <c r="M826" s="7">
        <f t="shared" si="90"/>
        <v>486.13</v>
      </c>
      <c r="N826" s="5"/>
      <c r="O826" s="8">
        <f t="shared" si="91"/>
        <v>1</v>
      </c>
    </row>
    <row r="827" spans="1:15" x14ac:dyDescent="0.25">
      <c r="A827" s="1"/>
      <c r="B827" s="1"/>
      <c r="C827" s="1"/>
      <c r="D827" s="1"/>
      <c r="E827" s="1" t="s">
        <v>828</v>
      </c>
      <c r="F827" s="1"/>
      <c r="G827" s="1"/>
      <c r="H827" s="1"/>
      <c r="I827" s="4">
        <f>ROUND(SUM(I821:I826),5)</f>
        <v>74807.009999999995</v>
      </c>
      <c r="J827" s="5"/>
      <c r="K827" s="4">
        <f>ROUND(SUM(K821:K826),5)</f>
        <v>102964.56</v>
      </c>
      <c r="L827" s="5"/>
      <c r="M827" s="4">
        <f t="shared" si="90"/>
        <v>-28157.55</v>
      </c>
      <c r="N827" s="5"/>
      <c r="O827" s="6">
        <f t="shared" si="91"/>
        <v>-0.27346999999999999</v>
      </c>
    </row>
    <row r="828" spans="1:15" ht="30" customHeight="1" x14ac:dyDescent="0.25">
      <c r="A828" s="1"/>
      <c r="B828" s="1"/>
      <c r="C828" s="1"/>
      <c r="D828" s="1"/>
      <c r="E828" s="1" t="s">
        <v>829</v>
      </c>
      <c r="F828" s="1"/>
      <c r="G828" s="1"/>
      <c r="H828" s="1"/>
      <c r="I828" s="4"/>
      <c r="J828" s="5"/>
      <c r="K828" s="4"/>
      <c r="L828" s="5"/>
      <c r="M828" s="4"/>
      <c r="N828" s="5"/>
      <c r="O828" s="6"/>
    </row>
    <row r="829" spans="1:15" x14ac:dyDescent="0.25">
      <c r="A829" s="1"/>
      <c r="B829" s="1"/>
      <c r="C829" s="1"/>
      <c r="D829" s="1"/>
      <c r="E829" s="1"/>
      <c r="F829" s="1" t="s">
        <v>830</v>
      </c>
      <c r="G829" s="1"/>
      <c r="H829" s="1"/>
      <c r="I829" s="4">
        <v>49068.84</v>
      </c>
      <c r="J829" s="5"/>
      <c r="K829" s="4">
        <v>49789.19</v>
      </c>
      <c r="L829" s="5"/>
      <c r="M829" s="4">
        <f t="shared" ref="M829:M834" si="92">ROUND((I829-K829),5)</f>
        <v>-720.35</v>
      </c>
      <c r="N829" s="5"/>
      <c r="O829" s="6">
        <f t="shared" ref="O829:O834" si="93">ROUND(IF(I829=0, IF(K829=0, 0, SIGN(-K829)), IF(K829=0, SIGN(I829), (I829-K829)/ABS(K829))),5)</f>
        <v>-1.447E-2</v>
      </c>
    </row>
    <row r="830" spans="1:15" x14ac:dyDescent="0.25">
      <c r="A830" s="1"/>
      <c r="B830" s="1"/>
      <c r="C830" s="1"/>
      <c r="D830" s="1"/>
      <c r="E830" s="1"/>
      <c r="F830" s="1" t="s">
        <v>831</v>
      </c>
      <c r="G830" s="1"/>
      <c r="H830" s="1"/>
      <c r="I830" s="4">
        <v>21860.97</v>
      </c>
      <c r="J830" s="5"/>
      <c r="K830" s="4">
        <v>21155.95</v>
      </c>
      <c r="L830" s="5"/>
      <c r="M830" s="4">
        <f t="shared" si="92"/>
        <v>705.02</v>
      </c>
      <c r="N830" s="5"/>
      <c r="O830" s="6">
        <f t="shared" si="93"/>
        <v>3.3320000000000002E-2</v>
      </c>
    </row>
    <row r="831" spans="1:15" x14ac:dyDescent="0.25">
      <c r="A831" s="1"/>
      <c r="B831" s="1"/>
      <c r="C831" s="1"/>
      <c r="D831" s="1"/>
      <c r="E831" s="1"/>
      <c r="F831" s="1" t="s">
        <v>832</v>
      </c>
      <c r="G831" s="1"/>
      <c r="H831" s="1"/>
      <c r="I831" s="4">
        <v>11724.43</v>
      </c>
      <c r="J831" s="5"/>
      <c r="K831" s="4">
        <v>9736.17</v>
      </c>
      <c r="L831" s="5"/>
      <c r="M831" s="4">
        <f t="shared" si="92"/>
        <v>1988.26</v>
      </c>
      <c r="N831" s="5"/>
      <c r="O831" s="6">
        <f t="shared" si="93"/>
        <v>0.20421</v>
      </c>
    </row>
    <row r="832" spans="1:15" x14ac:dyDescent="0.25">
      <c r="A832" s="1"/>
      <c r="B832" s="1"/>
      <c r="C832" s="1"/>
      <c r="D832" s="1"/>
      <c r="E832" s="1"/>
      <c r="F832" s="1" t="s">
        <v>833</v>
      </c>
      <c r="G832" s="1"/>
      <c r="H832" s="1"/>
      <c r="I832" s="4">
        <v>13132.8</v>
      </c>
      <c r="J832" s="5"/>
      <c r="K832" s="4">
        <v>13487.03</v>
      </c>
      <c r="L832" s="5"/>
      <c r="M832" s="4">
        <f t="shared" si="92"/>
        <v>-354.23</v>
      </c>
      <c r="N832" s="5"/>
      <c r="O832" s="6">
        <f t="shared" si="93"/>
        <v>-2.6259999999999999E-2</v>
      </c>
    </row>
    <row r="833" spans="1:15" ht="15.75" thickBot="1" x14ac:dyDescent="0.3">
      <c r="A833" s="1"/>
      <c r="B833" s="1"/>
      <c r="C833" s="1"/>
      <c r="D833" s="1"/>
      <c r="E833" s="1"/>
      <c r="F833" s="1" t="s">
        <v>834</v>
      </c>
      <c r="G833" s="1"/>
      <c r="H833" s="1"/>
      <c r="I833" s="7">
        <v>0</v>
      </c>
      <c r="J833" s="5"/>
      <c r="K833" s="7">
        <v>-401.16</v>
      </c>
      <c r="L833" s="5"/>
      <c r="M833" s="7">
        <f t="shared" si="92"/>
        <v>401.16</v>
      </c>
      <c r="N833" s="5"/>
      <c r="O833" s="8">
        <f t="shared" si="93"/>
        <v>1</v>
      </c>
    </row>
    <row r="834" spans="1:15" x14ac:dyDescent="0.25">
      <c r="A834" s="1"/>
      <c r="B834" s="1"/>
      <c r="C834" s="1"/>
      <c r="D834" s="1"/>
      <c r="E834" s="1" t="s">
        <v>835</v>
      </c>
      <c r="F834" s="1"/>
      <c r="G834" s="1"/>
      <c r="H834" s="1"/>
      <c r="I834" s="4">
        <f>ROUND(SUM(I828:I833),5)</f>
        <v>95787.04</v>
      </c>
      <c r="J834" s="5"/>
      <c r="K834" s="4">
        <f>ROUND(SUM(K828:K833),5)</f>
        <v>93767.18</v>
      </c>
      <c r="L834" s="5"/>
      <c r="M834" s="4">
        <f t="shared" si="92"/>
        <v>2019.86</v>
      </c>
      <c r="N834" s="5"/>
      <c r="O834" s="6">
        <f t="shared" si="93"/>
        <v>2.154E-2</v>
      </c>
    </row>
    <row r="835" spans="1:15" ht="30" customHeight="1" x14ac:dyDescent="0.25">
      <c r="A835" s="1"/>
      <c r="B835" s="1"/>
      <c r="C835" s="1"/>
      <c r="D835" s="1"/>
      <c r="E835" s="1" t="s">
        <v>836</v>
      </c>
      <c r="F835" s="1"/>
      <c r="G835" s="1"/>
      <c r="H835" s="1"/>
      <c r="I835" s="4"/>
      <c r="J835" s="5"/>
      <c r="K835" s="4"/>
      <c r="L835" s="5"/>
      <c r="M835" s="4"/>
      <c r="N835" s="5"/>
      <c r="O835" s="6"/>
    </row>
    <row r="836" spans="1:15" x14ac:dyDescent="0.25">
      <c r="A836" s="1"/>
      <c r="B836" s="1"/>
      <c r="C836" s="1"/>
      <c r="D836" s="1"/>
      <c r="E836" s="1"/>
      <c r="F836" s="1" t="s">
        <v>837</v>
      </c>
      <c r="G836" s="1"/>
      <c r="H836" s="1"/>
      <c r="I836" s="4">
        <v>5653.54</v>
      </c>
      <c r="J836" s="5"/>
      <c r="K836" s="4">
        <v>5230.83</v>
      </c>
      <c r="L836" s="5"/>
      <c r="M836" s="4">
        <f t="shared" ref="M836:M841" si="94">ROUND((I836-K836),5)</f>
        <v>422.71</v>
      </c>
      <c r="N836" s="5"/>
      <c r="O836" s="6">
        <f t="shared" ref="O836:O841" si="95">ROUND(IF(I836=0, IF(K836=0, 0, SIGN(-K836)), IF(K836=0, SIGN(I836), (I836-K836)/ABS(K836))),5)</f>
        <v>8.0810000000000007E-2</v>
      </c>
    </row>
    <row r="837" spans="1:15" x14ac:dyDescent="0.25">
      <c r="A837" s="1"/>
      <c r="B837" s="1"/>
      <c r="C837" s="1"/>
      <c r="D837" s="1"/>
      <c r="E837" s="1"/>
      <c r="F837" s="1" t="s">
        <v>838</v>
      </c>
      <c r="G837" s="1"/>
      <c r="H837" s="1"/>
      <c r="I837" s="4">
        <v>1957.06</v>
      </c>
      <c r="J837" s="5"/>
      <c r="K837" s="4">
        <v>2053.8000000000002</v>
      </c>
      <c r="L837" s="5"/>
      <c r="M837" s="4">
        <f t="shared" si="94"/>
        <v>-96.74</v>
      </c>
      <c r="N837" s="5"/>
      <c r="O837" s="6">
        <f t="shared" si="95"/>
        <v>-4.7100000000000003E-2</v>
      </c>
    </row>
    <row r="838" spans="1:15" x14ac:dyDescent="0.25">
      <c r="A838" s="1"/>
      <c r="B838" s="1"/>
      <c r="C838" s="1"/>
      <c r="D838" s="1"/>
      <c r="E838" s="1"/>
      <c r="F838" s="1" t="s">
        <v>839</v>
      </c>
      <c r="G838" s="1"/>
      <c r="H838" s="1"/>
      <c r="I838" s="4">
        <v>2034.36</v>
      </c>
      <c r="J838" s="5"/>
      <c r="K838" s="4">
        <v>1911.7</v>
      </c>
      <c r="L838" s="5"/>
      <c r="M838" s="4">
        <f t="shared" si="94"/>
        <v>122.66</v>
      </c>
      <c r="N838" s="5"/>
      <c r="O838" s="6">
        <f t="shared" si="95"/>
        <v>6.4159999999999995E-2</v>
      </c>
    </row>
    <row r="839" spans="1:15" x14ac:dyDescent="0.25">
      <c r="A839" s="1"/>
      <c r="B839" s="1"/>
      <c r="C839" s="1"/>
      <c r="D839" s="1"/>
      <c r="E839" s="1"/>
      <c r="F839" s="1" t="s">
        <v>840</v>
      </c>
      <c r="G839" s="1"/>
      <c r="H839" s="1"/>
      <c r="I839" s="4">
        <v>2427.94</v>
      </c>
      <c r="J839" s="5"/>
      <c r="K839" s="4">
        <v>1839.19</v>
      </c>
      <c r="L839" s="5"/>
      <c r="M839" s="4">
        <f t="shared" si="94"/>
        <v>588.75</v>
      </c>
      <c r="N839" s="5"/>
      <c r="O839" s="6">
        <f t="shared" si="95"/>
        <v>0.32011000000000001</v>
      </c>
    </row>
    <row r="840" spans="1:15" ht="15.75" thickBot="1" x14ac:dyDescent="0.3">
      <c r="A840" s="1"/>
      <c r="B840" s="1"/>
      <c r="C840" s="1"/>
      <c r="D840" s="1"/>
      <c r="E840" s="1"/>
      <c r="F840" s="1" t="s">
        <v>841</v>
      </c>
      <c r="G840" s="1"/>
      <c r="H840" s="1"/>
      <c r="I840" s="7">
        <v>6176.37</v>
      </c>
      <c r="J840" s="5"/>
      <c r="K840" s="7">
        <v>5530.69</v>
      </c>
      <c r="L840" s="5"/>
      <c r="M840" s="7">
        <f t="shared" si="94"/>
        <v>645.67999999999995</v>
      </c>
      <c r="N840" s="5"/>
      <c r="O840" s="8">
        <f t="shared" si="95"/>
        <v>0.11674</v>
      </c>
    </row>
    <row r="841" spans="1:15" x14ac:dyDescent="0.25">
      <c r="A841" s="1"/>
      <c r="B841" s="1"/>
      <c r="C841" s="1"/>
      <c r="D841" s="1"/>
      <c r="E841" s="1" t="s">
        <v>842</v>
      </c>
      <c r="F841" s="1"/>
      <c r="G841" s="1"/>
      <c r="H841" s="1"/>
      <c r="I841" s="4">
        <f>ROUND(SUM(I835:I840),5)</f>
        <v>18249.27</v>
      </c>
      <c r="J841" s="5"/>
      <c r="K841" s="4">
        <f>ROUND(SUM(K835:K840),5)</f>
        <v>16566.21</v>
      </c>
      <c r="L841" s="5"/>
      <c r="M841" s="4">
        <f t="shared" si="94"/>
        <v>1683.06</v>
      </c>
      <c r="N841" s="5"/>
      <c r="O841" s="6">
        <f t="shared" si="95"/>
        <v>0.1016</v>
      </c>
    </row>
    <row r="842" spans="1:15" ht="30" customHeight="1" x14ac:dyDescent="0.25">
      <c r="A842" s="1"/>
      <c r="B842" s="1"/>
      <c r="C842" s="1"/>
      <c r="D842" s="1"/>
      <c r="E842" s="1" t="s">
        <v>843</v>
      </c>
      <c r="F842" s="1"/>
      <c r="G842" s="1"/>
      <c r="H842" s="1"/>
      <c r="I842" s="4"/>
      <c r="J842" s="5"/>
      <c r="K842" s="4"/>
      <c r="L842" s="5"/>
      <c r="M842" s="4"/>
      <c r="N842" s="5"/>
      <c r="O842" s="6"/>
    </row>
    <row r="843" spans="1:15" x14ac:dyDescent="0.25">
      <c r="A843" s="1"/>
      <c r="B843" s="1"/>
      <c r="C843" s="1"/>
      <c r="D843" s="1"/>
      <c r="E843" s="1"/>
      <c r="F843" s="1" t="s">
        <v>844</v>
      </c>
      <c r="G843" s="1"/>
      <c r="H843" s="1"/>
      <c r="I843" s="4">
        <v>6132.73</v>
      </c>
      <c r="J843" s="5"/>
      <c r="K843" s="4">
        <v>8935.49</v>
      </c>
      <c r="L843" s="5"/>
      <c r="M843" s="4">
        <f>ROUND((I843-K843),5)</f>
        <v>-2802.76</v>
      </c>
      <c r="N843" s="5"/>
      <c r="O843" s="6">
        <f>ROUND(IF(I843=0, IF(K843=0, 0, SIGN(-K843)), IF(K843=0, SIGN(I843), (I843-K843)/ABS(K843))),5)</f>
        <v>-0.31367</v>
      </c>
    </row>
    <row r="844" spans="1:15" x14ac:dyDescent="0.25">
      <c r="A844" s="1"/>
      <c r="B844" s="1"/>
      <c r="C844" s="1"/>
      <c r="D844" s="1"/>
      <c r="E844" s="1"/>
      <c r="F844" s="1" t="s">
        <v>845</v>
      </c>
      <c r="G844" s="1"/>
      <c r="H844" s="1"/>
      <c r="I844" s="4">
        <v>635.97</v>
      </c>
      <c r="J844" s="5"/>
      <c r="K844" s="4">
        <v>1632.02</v>
      </c>
      <c r="L844" s="5"/>
      <c r="M844" s="4">
        <f>ROUND((I844-K844),5)</f>
        <v>-996.05</v>
      </c>
      <c r="N844" s="5"/>
      <c r="O844" s="6">
        <f>ROUND(IF(I844=0, IF(K844=0, 0, SIGN(-K844)), IF(K844=0, SIGN(I844), (I844-K844)/ABS(K844))),5)</f>
        <v>-0.61031999999999997</v>
      </c>
    </row>
    <row r="845" spans="1:15" x14ac:dyDescent="0.25">
      <c r="A845" s="1"/>
      <c r="B845" s="1"/>
      <c r="C845" s="1"/>
      <c r="D845" s="1"/>
      <c r="E845" s="1"/>
      <c r="F845" s="1" t="s">
        <v>846</v>
      </c>
      <c r="G845" s="1"/>
      <c r="H845" s="1"/>
      <c r="I845" s="4">
        <v>825.56</v>
      </c>
      <c r="J845" s="5"/>
      <c r="K845" s="4">
        <v>0</v>
      </c>
      <c r="L845" s="5"/>
      <c r="M845" s="4">
        <f>ROUND((I845-K845),5)</f>
        <v>825.56</v>
      </c>
      <c r="N845" s="5"/>
      <c r="O845" s="6">
        <f>ROUND(IF(I845=0, IF(K845=0, 0, SIGN(-K845)), IF(K845=0, SIGN(I845), (I845-K845)/ABS(K845))),5)</f>
        <v>1</v>
      </c>
    </row>
    <row r="846" spans="1:15" ht="15.75" thickBot="1" x14ac:dyDescent="0.3">
      <c r="A846" s="1"/>
      <c r="B846" s="1"/>
      <c r="C846" s="1"/>
      <c r="D846" s="1"/>
      <c r="E846" s="1"/>
      <c r="F846" s="1" t="s">
        <v>847</v>
      </c>
      <c r="G846" s="1"/>
      <c r="H846" s="1"/>
      <c r="I846" s="7">
        <v>2579.21</v>
      </c>
      <c r="J846" s="5"/>
      <c r="K846" s="7">
        <v>3895.51</v>
      </c>
      <c r="L846" s="5"/>
      <c r="M846" s="7">
        <f>ROUND((I846-K846),5)</f>
        <v>-1316.3</v>
      </c>
      <c r="N846" s="5"/>
      <c r="O846" s="8">
        <f>ROUND(IF(I846=0, IF(K846=0, 0, SIGN(-K846)), IF(K846=0, SIGN(I846), (I846-K846)/ABS(K846))),5)</f>
        <v>-0.33789999999999998</v>
      </c>
    </row>
    <row r="847" spans="1:15" x14ac:dyDescent="0.25">
      <c r="A847" s="1"/>
      <c r="B847" s="1"/>
      <c r="C847" s="1"/>
      <c r="D847" s="1"/>
      <c r="E847" s="1" t="s">
        <v>848</v>
      </c>
      <c r="F847" s="1"/>
      <c r="G847" s="1"/>
      <c r="H847" s="1"/>
      <c r="I847" s="4">
        <f>ROUND(SUM(I842:I846),5)</f>
        <v>10173.469999999999</v>
      </c>
      <c r="J847" s="5"/>
      <c r="K847" s="4">
        <f>ROUND(SUM(K842:K846),5)</f>
        <v>14463.02</v>
      </c>
      <c r="L847" s="5"/>
      <c r="M847" s="4">
        <f>ROUND((I847-K847),5)</f>
        <v>-4289.55</v>
      </c>
      <c r="N847" s="5"/>
      <c r="O847" s="6">
        <f>ROUND(IF(I847=0, IF(K847=0, 0, SIGN(-K847)), IF(K847=0, SIGN(I847), (I847-K847)/ABS(K847))),5)</f>
        <v>-0.29659000000000002</v>
      </c>
    </row>
    <row r="848" spans="1:15" ht="30" customHeight="1" x14ac:dyDescent="0.25">
      <c r="A848" s="1"/>
      <c r="B848" s="1"/>
      <c r="C848" s="1"/>
      <c r="D848" s="1"/>
      <c r="E848" s="1" t="s">
        <v>849</v>
      </c>
      <c r="F848" s="1"/>
      <c r="G848" s="1"/>
      <c r="H848" s="1"/>
      <c r="I848" s="4"/>
      <c r="J848" s="5"/>
      <c r="K848" s="4"/>
      <c r="L848" s="5"/>
      <c r="M848" s="4"/>
      <c r="N848" s="5"/>
      <c r="O848" s="6"/>
    </row>
    <row r="849" spans="1:30" x14ac:dyDescent="0.25">
      <c r="A849" s="1"/>
      <c r="B849" s="1"/>
      <c r="C849" s="1"/>
      <c r="D849" s="1"/>
      <c r="E849" s="1"/>
      <c r="F849" s="1" t="s">
        <v>850</v>
      </c>
      <c r="G849" s="1"/>
      <c r="H849" s="1"/>
      <c r="I849" s="4">
        <v>5157</v>
      </c>
      <c r="J849" s="5"/>
      <c r="K849" s="4">
        <v>5502.8</v>
      </c>
      <c r="L849" s="5"/>
      <c r="M849" s="4">
        <f t="shared" ref="M849:M857" si="96">ROUND((I849-K849),5)</f>
        <v>-345.8</v>
      </c>
      <c r="N849" s="5"/>
      <c r="O849" s="6">
        <f t="shared" ref="O849:O857" si="97">ROUND(IF(I849=0, IF(K849=0, 0, SIGN(-K849)), IF(K849=0, SIGN(I849), (I849-K849)/ABS(K849))),5)</f>
        <v>-6.2839999999999993E-2</v>
      </c>
    </row>
    <row r="850" spans="1:30" x14ac:dyDescent="0.25">
      <c r="A850" s="1"/>
      <c r="B850" s="1"/>
      <c r="C850" s="1"/>
      <c r="D850" s="1"/>
      <c r="E850" s="1"/>
      <c r="F850" s="1" t="s">
        <v>851</v>
      </c>
      <c r="G850" s="1"/>
      <c r="H850" s="1"/>
      <c r="I850" s="4">
        <v>926.95</v>
      </c>
      <c r="J850" s="5"/>
      <c r="K850" s="4">
        <v>1331.55</v>
      </c>
      <c r="L850" s="5"/>
      <c r="M850" s="4">
        <f t="shared" si="96"/>
        <v>-404.6</v>
      </c>
      <c r="N850" s="5"/>
      <c r="O850" s="6">
        <f t="shared" si="97"/>
        <v>-0.30386000000000002</v>
      </c>
    </row>
    <row r="851" spans="1:30" x14ac:dyDescent="0.25">
      <c r="A851" s="1"/>
      <c r="B851" s="1"/>
      <c r="C851" s="1"/>
      <c r="D851" s="1"/>
      <c r="E851" s="1"/>
      <c r="F851" s="1" t="s">
        <v>852</v>
      </c>
      <c r="G851" s="1"/>
      <c r="H851" s="1"/>
      <c r="I851" s="4">
        <v>6999.59</v>
      </c>
      <c r="J851" s="5"/>
      <c r="K851" s="4">
        <v>7880.73</v>
      </c>
      <c r="L851" s="5"/>
      <c r="M851" s="4">
        <f t="shared" si="96"/>
        <v>-881.14</v>
      </c>
      <c r="N851" s="5"/>
      <c r="O851" s="6">
        <f t="shared" si="97"/>
        <v>-0.11181000000000001</v>
      </c>
    </row>
    <row r="852" spans="1:30" ht="15.75" thickBot="1" x14ac:dyDescent="0.3">
      <c r="A852" s="1"/>
      <c r="B852" s="1"/>
      <c r="C852" s="1"/>
      <c r="D852" s="1"/>
      <c r="E852" s="1"/>
      <c r="F852" s="1" t="s">
        <v>853</v>
      </c>
      <c r="G852" s="1"/>
      <c r="H852" s="1"/>
      <c r="I852" s="9">
        <v>2590.9</v>
      </c>
      <c r="J852" s="5"/>
      <c r="K852" s="9">
        <v>2365.6999999999998</v>
      </c>
      <c r="L852" s="5"/>
      <c r="M852" s="9">
        <f t="shared" si="96"/>
        <v>225.2</v>
      </c>
      <c r="N852" s="5"/>
      <c r="O852" s="10">
        <f t="shared" si="97"/>
        <v>9.5189999999999997E-2</v>
      </c>
    </row>
    <row r="853" spans="1:30" ht="15.75" thickBot="1" x14ac:dyDescent="0.3">
      <c r="A853" s="1"/>
      <c r="B853" s="1"/>
      <c r="C853" s="1"/>
      <c r="D853" s="1"/>
      <c r="E853" s="1" t="s">
        <v>854</v>
      </c>
      <c r="F853" s="1"/>
      <c r="G853" s="1"/>
      <c r="H853" s="1"/>
      <c r="I853" s="11">
        <f>ROUND(SUM(I848:I852),5)</f>
        <v>15674.44</v>
      </c>
      <c r="J853" s="5"/>
      <c r="K853" s="11">
        <f>ROUND(SUM(K848:K852),5)</f>
        <v>17080.78</v>
      </c>
      <c r="L853" s="5"/>
      <c r="M853" s="11">
        <f t="shared" si="96"/>
        <v>-1406.34</v>
      </c>
      <c r="N853" s="5"/>
      <c r="O853" s="12">
        <f t="shared" si="97"/>
        <v>-8.233E-2</v>
      </c>
    </row>
    <row r="854" spans="1:30" ht="30" customHeight="1" x14ac:dyDescent="0.25">
      <c r="A854" s="1"/>
      <c r="B854" s="1"/>
      <c r="C854" s="1"/>
      <c r="D854" s="1" t="s">
        <v>855</v>
      </c>
      <c r="E854" s="1"/>
      <c r="F854" s="1"/>
      <c r="G854" s="1"/>
      <c r="H854" s="1"/>
      <c r="I854" s="4">
        <f>ROUND(I820+I827+I834+I841+I847+I853,5)</f>
        <v>214691.23</v>
      </c>
      <c r="J854" s="5"/>
      <c r="K854" s="4">
        <f>ROUND(K820+K827+K834+K841+K847+K853,5)</f>
        <v>244841.75</v>
      </c>
      <c r="L854" s="5"/>
      <c r="M854" s="4">
        <f t="shared" si="96"/>
        <v>-30150.52</v>
      </c>
      <c r="N854" s="5"/>
      <c r="O854" s="6">
        <f t="shared" si="97"/>
        <v>-0.12314</v>
      </c>
    </row>
    <row r="855" spans="1:30" ht="30" customHeight="1" thickBot="1" x14ac:dyDescent="0.3">
      <c r="A855" s="1"/>
      <c r="B855" s="1"/>
      <c r="C855" s="1"/>
      <c r="D855" s="1" t="s">
        <v>856</v>
      </c>
      <c r="E855" s="1"/>
      <c r="F855" s="1"/>
      <c r="G855" s="1"/>
      <c r="H855" s="1"/>
      <c r="I855" s="9">
        <v>1173272.3400000001</v>
      </c>
      <c r="J855" s="5"/>
      <c r="K855" s="9">
        <v>0</v>
      </c>
      <c r="L855" s="5"/>
      <c r="M855" s="9">
        <f t="shared" si="96"/>
        <v>1173272.3400000001</v>
      </c>
      <c r="N855" s="5"/>
      <c r="O855" s="10">
        <f t="shared" si="97"/>
        <v>1</v>
      </c>
    </row>
    <row r="856" spans="1:30" ht="15.75" thickBot="1" x14ac:dyDescent="0.3">
      <c r="A856" s="1"/>
      <c r="B856" s="1"/>
      <c r="C856" s="1" t="s">
        <v>857</v>
      </c>
      <c r="D856" s="1"/>
      <c r="E856" s="1"/>
      <c r="F856" s="1"/>
      <c r="G856" s="1"/>
      <c r="H856" s="1"/>
      <c r="I856" s="13">
        <f>ROUND(I291+I453+I456+I463+I531+I610+I659+I666+I718+I742+I749+I756+I798+I819+SUM(I854:I855),5)</f>
        <v>8644034</v>
      </c>
      <c r="J856" s="5"/>
      <c r="K856" s="13">
        <f>ROUND(K291+K453+K456+K463+K531+K610+K659+K666+K718+K742+K749+K756+K798+K819+SUM(K854:K855),5)</f>
        <v>7213684.3600000003</v>
      </c>
      <c r="L856" s="5"/>
      <c r="M856" s="13">
        <f t="shared" si="96"/>
        <v>1430349.64</v>
      </c>
      <c r="N856" s="5"/>
      <c r="O856" s="14">
        <f t="shared" si="97"/>
        <v>0.19828000000000001</v>
      </c>
    </row>
    <row r="857" spans="1:30" s="17" customFormat="1" ht="30" customHeight="1" thickBot="1" x14ac:dyDescent="0.3">
      <c r="A857" s="1" t="s">
        <v>858</v>
      </c>
      <c r="B857" s="1"/>
      <c r="C857" s="1"/>
      <c r="D857" s="1"/>
      <c r="E857" s="1"/>
      <c r="F857" s="1"/>
      <c r="G857" s="1"/>
      <c r="H857" s="1"/>
      <c r="I857" s="15">
        <f>ROUND(I290-I856,5)</f>
        <v>-864731.04</v>
      </c>
      <c r="J857" s="1"/>
      <c r="K857" s="15">
        <f>ROUND(K290-K856,5)</f>
        <v>121350.01</v>
      </c>
      <c r="L857" s="1"/>
      <c r="M857" s="15">
        <f t="shared" si="96"/>
        <v>-986081.05</v>
      </c>
      <c r="N857" s="1"/>
      <c r="O857" s="16">
        <f t="shared" si="97"/>
        <v>-8.1259200000000007</v>
      </c>
      <c r="Q857" s="36"/>
      <c r="R857" s="36"/>
      <c r="S857" s="36"/>
      <c r="T857" s="36"/>
      <c r="U857" s="36"/>
      <c r="V857" s="36"/>
      <c r="W857" s="36"/>
      <c r="X857" s="36"/>
      <c r="Y857" s="23"/>
      <c r="AA857"/>
      <c r="AB857"/>
      <c r="AC857"/>
      <c r="AD857"/>
    </row>
    <row r="858" spans="1:30" ht="15.75" thickTop="1" x14ac:dyDescent="0.25"/>
    <row r="859" spans="1:30" x14ac:dyDescent="0.25">
      <c r="AA859" s="17"/>
      <c r="AB859" s="17"/>
      <c r="AC859" s="17"/>
      <c r="AD859" s="17"/>
    </row>
  </sheetData>
  <pageMargins left="0.7" right="0.7" top="0.75" bottom="0.75" header="0.25" footer="0.3"/>
  <pageSetup scale="55" orientation="portrait" r:id="rId1"/>
  <headerFooter>
    <oddHeader>&amp;L&amp;"Arial,Bold"&amp;8 9:21 AM
&amp;"Arial,Bold"&amp;8 01/05/17
&amp;"Arial,Bold"&amp;8 Accrual Basis&amp;C&amp;"Arial,Bold"&amp;12 Catholic Schools of Broome County
&amp;"Arial,Bold"&amp;14 Profit &amp;&amp; Loss Prev Year Comparison
&amp;"Arial,Bold"&amp;10 July 2015 through June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QuickBooks Export Tips</vt:lpstr>
      <vt:lpstr>Charts</vt:lpstr>
      <vt:lpstr>Data</vt:lpstr>
      <vt:lpstr>Charts!Print_Area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Giblin</dc:creator>
  <cp:lastModifiedBy>Ackerman</cp:lastModifiedBy>
  <cp:lastPrinted>2017-01-05T17:26:19Z</cp:lastPrinted>
  <dcterms:created xsi:type="dcterms:W3CDTF">2017-01-05T14:21:27Z</dcterms:created>
  <dcterms:modified xsi:type="dcterms:W3CDTF">2017-02-13T00:24:13Z</dcterms:modified>
</cp:coreProperties>
</file>